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8" windowWidth="20112" windowHeight="11568"/>
  </bookViews>
  <sheets>
    <sheet name="Inhalt" sheetId="12" r:id="rId1"/>
    <sheet name="Tab1" sheetId="1" r:id="rId2"/>
    <sheet name="Tab2" sheetId="2" r:id="rId3"/>
    <sheet name="Tab3" sheetId="3" r:id="rId4"/>
    <sheet name="Tab4" sheetId="4" r:id="rId5"/>
    <sheet name="Tab5" sheetId="5" r:id="rId6"/>
    <sheet name="Tab6" sheetId="6" r:id="rId7"/>
    <sheet name="Tab7" sheetId="7" r:id="rId8"/>
    <sheet name="Tab8" sheetId="8" r:id="rId9"/>
    <sheet name="Tab9" sheetId="9" r:id="rId10"/>
    <sheet name="Tab10" sheetId="10" r:id="rId11"/>
  </sheets>
  <calcPr calcId="145621"/>
</workbook>
</file>

<file path=xl/calcChain.xml><?xml version="1.0" encoding="utf-8"?>
<calcChain xmlns="http://schemas.openxmlformats.org/spreadsheetml/2006/main">
  <c r="D69" i="8" l="1"/>
  <c r="D67" i="8"/>
  <c r="D65" i="8"/>
  <c r="D63" i="8"/>
  <c r="D62" i="8"/>
  <c r="D61" i="8"/>
  <c r="D60" i="8"/>
  <c r="D59" i="8"/>
  <c r="D58" i="8"/>
  <c r="D57" i="8"/>
  <c r="D56" i="8"/>
  <c r="D55" i="8"/>
  <c r="D53" i="8"/>
  <c r="D51" i="8"/>
  <c r="D50" i="8"/>
  <c r="D49" i="8"/>
  <c r="D46" i="8"/>
  <c r="D44" i="8"/>
  <c r="D43" i="8"/>
  <c r="D42" i="8"/>
  <c r="D41" i="8"/>
  <c r="D39" i="8"/>
  <c r="D37" i="8"/>
  <c r="D35" i="8"/>
  <c r="D33" i="8"/>
  <c r="D31" i="8"/>
  <c r="D30" i="8"/>
  <c r="D29" i="8"/>
  <c r="D27" i="8"/>
  <c r="D25" i="8"/>
  <c r="D23" i="8"/>
  <c r="D22" i="8"/>
  <c r="D21" i="8"/>
  <c r="D20" i="8"/>
  <c r="D18" i="8"/>
  <c r="D16" i="8"/>
  <c r="D15" i="8"/>
  <c r="D14" i="8"/>
  <c r="D13" i="8"/>
  <c r="D12" i="8"/>
  <c r="D11" i="8"/>
  <c r="D9" i="8"/>
</calcChain>
</file>

<file path=xl/sharedStrings.xml><?xml version="1.0" encoding="utf-8"?>
<sst xmlns="http://schemas.openxmlformats.org/spreadsheetml/2006/main" count="480" uniqueCount="225">
  <si>
    <t>Jahr</t>
  </si>
  <si>
    <t>Betriebe</t>
  </si>
  <si>
    <t>Beschäftigte</t>
  </si>
  <si>
    <t>Umsatz für den Umweltschutz</t>
  </si>
  <si>
    <t>insgesamt</t>
  </si>
  <si>
    <t>davon</t>
  </si>
  <si>
    <t>im Inland</t>
  </si>
  <si>
    <t>im Ausland</t>
  </si>
  <si>
    <t>Anzahl</t>
  </si>
  <si>
    <t>-</t>
  </si>
  <si>
    <r>
      <t>2006</t>
    </r>
    <r>
      <rPr>
        <vertAlign val="superscript"/>
        <sz val="9"/>
        <rFont val="Arial"/>
        <family val="2"/>
      </rPr>
      <t>1</t>
    </r>
    <r>
      <rPr>
        <vertAlign val="superscript"/>
        <sz val="9"/>
        <rFont val="Arial"/>
        <family val="2"/>
      </rPr>
      <t>)</t>
    </r>
  </si>
  <si>
    <r>
      <t>2008</t>
    </r>
    <r>
      <rPr>
        <vertAlign val="superscript"/>
        <sz val="9"/>
        <rFont val="Arial"/>
        <family val="2"/>
      </rPr>
      <t>2</t>
    </r>
    <r>
      <rPr>
        <vertAlign val="superscript"/>
        <sz val="9"/>
        <rFont val="Arial"/>
        <family val="2"/>
      </rPr>
      <t>)</t>
    </r>
  </si>
  <si>
    <t>_____</t>
  </si>
  <si>
    <t>1) Novellierung UStatG ergibt Änderungen in Umfang und Methodik!</t>
  </si>
  <si>
    <t>2) Änderung der Klassifikation der Wirtschaftszweige nach NACE (WZ 2008)</t>
  </si>
  <si>
    <t>Betriebe im Produzierenden Gewerbe</t>
  </si>
  <si>
    <t xml:space="preserve">Umsatz </t>
  </si>
  <si>
    <t>darunter</t>
  </si>
  <si>
    <t>für den Umweltschutz</t>
  </si>
  <si>
    <t>zusammen</t>
  </si>
  <si>
    <r>
      <t xml:space="preserve">2. Betriebe im Produzierenden Gewerbe mit umweltschutzbezogenem Umsatz 
</t>
    </r>
    <r>
      <rPr>
        <sz val="10"/>
        <rFont val="Arial"/>
        <family val="2"/>
      </rPr>
      <t xml:space="preserve">    </t>
    </r>
    <r>
      <rPr>
        <b/>
        <sz val="10"/>
        <rFont val="Arial"/>
        <family val="2"/>
      </rPr>
      <t>im In- und Ausland 1998 bis 2013</t>
    </r>
  </si>
  <si>
    <t>1. Umweltschutzbezogener Umsatz im In- und Ausland 1998 bis 2013</t>
  </si>
  <si>
    <t>3. Umweltschutzbezogener Umsatz 2013 nach ausgewählten Wirtschaftszweigen</t>
  </si>
  <si>
    <t>WZ
2008</t>
  </si>
  <si>
    <t>Wirtschaftsgliederung</t>
  </si>
  <si>
    <r>
      <t>Einheiten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mit Umsatz für den Umweltschutz</t>
    </r>
  </si>
  <si>
    <t>Umsatz</t>
  </si>
  <si>
    <t xml:space="preserve">darunter </t>
  </si>
  <si>
    <t>für den Umwelt-schutz</t>
  </si>
  <si>
    <t>Insgesamt</t>
  </si>
  <si>
    <t xml:space="preserve">  darunter</t>
  </si>
  <si>
    <t>C</t>
  </si>
  <si>
    <r>
      <t xml:space="preserve">  </t>
    </r>
    <r>
      <rPr>
        <b/>
        <sz val="9"/>
        <rFont val="Arial"/>
        <family val="2"/>
      </rPr>
      <t>Verarbeitendes Gewerbe</t>
    </r>
  </si>
  <si>
    <t xml:space="preserve">    darunter</t>
  </si>
  <si>
    <t xml:space="preserve">    H. v. chem. Erzeugnissen</t>
  </si>
  <si>
    <t>·</t>
  </si>
  <si>
    <t xml:space="preserve">    H. v. Gummi- u. Kunststoffwaren</t>
  </si>
  <si>
    <r>
      <t xml:space="preserve">    H. v. Glas- und Glaswaren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 xml:space="preserve">Keramik, Verarbeitung von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>Steinen und Erden</t>
    </r>
  </si>
  <si>
    <t xml:space="preserve">    H. v. Metallerzeugnissen</t>
  </si>
  <si>
    <r>
      <t xml:space="preserve">    H. v. Datenverarbeitungsgeräten,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 xml:space="preserve">elektronischen u. optischen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>Erzeugnissen</t>
    </r>
  </si>
  <si>
    <t xml:space="preserve">    H. v. elektrischen Ausrüstungen</t>
  </si>
  <si>
    <t xml:space="preserve">    Maschinenbau</t>
  </si>
  <si>
    <t>29</t>
  </si>
  <si>
    <r>
      <t xml:space="preserve">    H. v. Kraftwagen und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>Kraftwagenteilen</t>
    </r>
  </si>
  <si>
    <t>33</t>
  </si>
  <si>
    <r>
      <t xml:space="preserve">    Reparatur u. Installation von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>Maschinen und Ausrüstungen</t>
    </r>
  </si>
  <si>
    <t>F</t>
  </si>
  <si>
    <r>
      <t xml:space="preserve">  </t>
    </r>
    <r>
      <rPr>
        <b/>
        <sz val="9"/>
        <rFont val="Arial"/>
        <family val="2"/>
      </rPr>
      <t>Baugewerbe</t>
    </r>
  </si>
  <si>
    <t xml:space="preserve">    davon</t>
  </si>
  <si>
    <t>41</t>
  </si>
  <si>
    <t xml:space="preserve">    Hochbau</t>
  </si>
  <si>
    <t>42</t>
  </si>
  <si>
    <t xml:space="preserve">    Tiefbau</t>
  </si>
  <si>
    <t>43</t>
  </si>
  <si>
    <r>
      <t xml:space="preserve">    Vorbereitende Baustellenarbei-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 xml:space="preserve">ten, Bauinstallation und 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>sonstiges Ausbaugewerbe</t>
    </r>
  </si>
  <si>
    <t>M-N</t>
  </si>
  <si>
    <r>
      <t xml:space="preserve">  </t>
    </r>
    <r>
      <rPr>
        <b/>
        <sz val="9"/>
        <rFont val="Arial"/>
        <family val="2"/>
      </rPr>
      <t>Dienstleistungen</t>
    </r>
  </si>
  <si>
    <t>71</t>
  </si>
  <si>
    <r>
      <t xml:space="preserve">    Architektur- u. Ingenieurbüros;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 xml:space="preserve">technische, physikalische und
</t>
    </r>
    <r>
      <rPr>
        <sz val="9"/>
        <rFont val="Arial"/>
        <family val="2"/>
      </rPr>
      <t xml:space="preserve">      </t>
    </r>
    <r>
      <rPr>
        <sz val="9"/>
        <rFont val="Arial"/>
        <family val="2"/>
      </rPr>
      <t>chemische Untersuchung</t>
    </r>
  </si>
  <si>
    <t xml:space="preserve">      davon</t>
  </si>
  <si>
    <t>71.1</t>
  </si>
  <si>
    <t xml:space="preserve">      Architektur- u. Ingenieurbüros</t>
  </si>
  <si>
    <t>71.2</t>
  </si>
  <si>
    <r>
      <t xml:space="preserve">      Technische, physikalische und
</t>
    </r>
    <r>
      <rPr>
        <sz val="9"/>
        <rFont val="Arial"/>
        <family val="2"/>
      </rPr>
      <t xml:space="preserve">        </t>
    </r>
    <r>
      <rPr>
        <sz val="9"/>
        <rFont val="Arial"/>
        <family val="2"/>
      </rPr>
      <t>chemische Untersuchung</t>
    </r>
  </si>
  <si>
    <t xml:space="preserve">1) Betriebe, Körperschaften und sonstige Einrichtungen. </t>
  </si>
  <si>
    <r>
      <t xml:space="preserve">4. Umweltschutzbezogener Umsatz 2013 nach ausgewählten Umweltbereichen
</t>
    </r>
    <r>
      <rPr>
        <sz val="10"/>
        <color theme="1"/>
        <rFont val="Arial"/>
        <family val="2"/>
      </rPr>
      <t xml:space="preserve">    </t>
    </r>
    <r>
      <rPr>
        <b/>
        <sz val="10"/>
        <color theme="1"/>
        <rFont val="Arial"/>
        <family val="2"/>
      </rPr>
      <t>und Wirtschaftszweigen</t>
    </r>
    <r>
      <rPr>
        <sz val="10"/>
        <color theme="1"/>
        <rFont val="Arial"/>
        <family val="2"/>
      </rPr>
      <t xml:space="preserve"> (in 1 000 €)</t>
    </r>
  </si>
  <si>
    <t>WZ 2008</t>
  </si>
  <si>
    <t>Umsatz 
für den Umwelt-schutz</t>
  </si>
  <si>
    <t>Darunter im Umweltbereich</t>
  </si>
  <si>
    <t>Abfall-
wirt-
schaft</t>
  </si>
  <si>
    <r>
      <t xml:space="preserve">  </t>
    </r>
    <r>
      <rPr>
        <b/>
        <sz val="9"/>
        <color theme="1"/>
        <rFont val="Arial"/>
        <family val="2"/>
      </rPr>
      <t>Verarbeitendes Gewerbe</t>
    </r>
  </si>
  <si>
    <t xml:space="preserve">    H. v. Gummi- u.
      Kunststoffwaren</t>
  </si>
  <si>
    <t xml:space="preserve">    H. v. Glas und Glaswaren,
      Keramik, Verarbeitung
      von Steinen und Erden</t>
  </si>
  <si>
    <t xml:space="preserve">    H. v. Datenverarbeitungs-
      geräten, elektronischen
      u. optischen Erzeug-
      nissen</t>
  </si>
  <si>
    <t xml:space="preserve">    H. v. elektrischen Aus-
      rüstungen</t>
  </si>
  <si>
    <t xml:space="preserve">    H. v. Kraftwagen und Kraft-
      wagenteilen</t>
  </si>
  <si>
    <t xml:space="preserve">    Reparatur u. Installation
      von Maschinen und Aus-
      rüstungen</t>
  </si>
  <si>
    <r>
      <t xml:space="preserve">  </t>
    </r>
    <r>
      <rPr>
        <b/>
        <sz val="9"/>
        <color theme="1"/>
        <rFont val="Arial"/>
        <family val="2"/>
      </rPr>
      <t>Baugewerbe</t>
    </r>
  </si>
  <si>
    <t xml:space="preserve">    Vorbereitende Baustellen-
      arbeiten, Bauinstallation
      u. sonstiges Ausbau-
      gewerbe</t>
  </si>
  <si>
    <r>
      <t xml:space="preserve">  </t>
    </r>
    <r>
      <rPr>
        <b/>
        <sz val="9"/>
        <color theme="1"/>
        <rFont val="Arial"/>
        <family val="2"/>
      </rPr>
      <t>Dienstleistungen</t>
    </r>
  </si>
  <si>
    <t xml:space="preserve">    Architektur- und Ingenieur-
      büros; technische,
      physikalische und che-
      mische Untersuchung</t>
  </si>
  <si>
    <t xml:space="preserve">      Architektur- u. Ingenieur-
        büros</t>
  </si>
  <si>
    <t xml:space="preserve">      Technische, physi-
        kalische und chemische
        Untersuchung</t>
  </si>
  <si>
    <t>Klima-
schutz</t>
  </si>
  <si>
    <t>Lärm-
bekäm-
pfung</t>
  </si>
  <si>
    <t>Luftrein-
haltung</t>
  </si>
  <si>
    <t>Abwasser-
wirtschaft</t>
  </si>
  <si>
    <r>
      <t>5. Umweltschutzbezogener Umsatz 2013 nach Umweltbereichen</t>
    </r>
    <r>
      <rPr>
        <sz val="10"/>
        <rFont val="Arial"/>
        <family val="2"/>
      </rPr>
      <t xml:space="preserve"> (in 1 000 €)</t>
    </r>
  </si>
  <si>
    <t>Umweltbereich</t>
  </si>
  <si>
    <r>
      <t>Umsatz</t>
    </r>
    <r>
      <rPr>
        <sz val="8"/>
        <rFont val="Arial"/>
        <family val="2"/>
      </rPr>
      <t xml:space="preserve"> für den Umweltschutz</t>
    </r>
  </si>
  <si>
    <t>Leistung</t>
  </si>
  <si>
    <t>Waren</t>
  </si>
  <si>
    <t>Kombination</t>
  </si>
  <si>
    <t>Waren und Bau-leistungen</t>
  </si>
  <si>
    <t>Waren und Dienst-leistungen</t>
  </si>
  <si>
    <t>Bau- und Dienst-leistungen</t>
  </si>
  <si>
    <t>Waren, Bau- und Dienst-leistungen</t>
  </si>
  <si>
    <t>Abfallwirtschaft</t>
  </si>
  <si>
    <t>Abwasserwirtschaft</t>
  </si>
  <si>
    <t>Lärmbekämpfung</t>
  </si>
  <si>
    <t>Luftreinhaltung</t>
  </si>
  <si>
    <r>
      <t xml:space="preserve">Schutz und Sanierung von
  </t>
    </r>
    <r>
      <rPr>
        <sz val="9"/>
        <rFont val="Arial"/>
        <family val="2"/>
      </rPr>
      <t xml:space="preserve">Boden, Grund- und Ober-
</t>
    </r>
    <r>
      <rPr>
        <sz val="9"/>
        <rFont val="Arial"/>
        <family val="2"/>
      </rPr>
      <t xml:space="preserve">  </t>
    </r>
    <r>
      <rPr>
        <sz val="9"/>
        <rFont val="Arial"/>
        <family val="2"/>
      </rPr>
      <t>flächenwasser</t>
    </r>
  </si>
  <si>
    <t>Klimaschutz</t>
  </si>
  <si>
    <t>Umweltbereichsübergreifende
  Maßnahmen und Aktivitäten</t>
  </si>
  <si>
    <t>Arten- 
und Landschaftsschutz</t>
  </si>
  <si>
    <t>Bau-
leistungen</t>
  </si>
  <si>
    <t>Dienst-
leistungen</t>
  </si>
  <si>
    <t>6. Umweltschutzbezogener Umsatz 2013 im In- und Ausland nach Umweltbereichen</t>
  </si>
  <si>
    <t xml:space="preserve">davon </t>
  </si>
  <si>
    <t>Arten- und Landschaftsschutz</t>
  </si>
  <si>
    <t>Schutz und Sanierung von Boden,
  Grund- und Oberflächenwasser</t>
  </si>
  <si>
    <t>1) Betriebe, Körperschaften und sonstige Einrichtungen, Mehrfachzählungen möglich.</t>
  </si>
  <si>
    <t>7. Umweltschutzbezogener Umsatz 2013 nach Umweltbereichen und Art der Umweltschutzleistung</t>
  </si>
  <si>
    <r>
      <t>Umweltbereich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Art der Umweltschutzleistungen</t>
    </r>
  </si>
  <si>
    <t xml:space="preserve">  Sammlung und Beförderung von Abfällen</t>
  </si>
  <si>
    <t xml:space="preserve">  Behandlung und Beseitigung von Abfällen</t>
  </si>
  <si>
    <t xml:space="preserve">  Abwasserbehandlung</t>
  </si>
  <si>
    <t xml:space="preserve">  Vermeidung von Lärm und Erschütterungen durch
    prozessintegrierte Maßnahmen an der Quelle</t>
  </si>
  <si>
    <t xml:space="preserve">  Bau von Lärm- und Erschütterungsanlagen</t>
  </si>
  <si>
    <t xml:space="preserve">  Behandlung von Abgasen und Abluft</t>
  </si>
  <si>
    <t xml:space="preserve">  Schutz von natürlichen und
    seminatürlichen Landschaften</t>
  </si>
  <si>
    <t>Schutz und Sanierung von Boden, Grund- und 
  Oberflächenwasser</t>
  </si>
  <si>
    <t xml:space="preserve">  Schutz gegen das Eindringen von Schadstoffen</t>
  </si>
  <si>
    <t xml:space="preserve">  Maßnahmen zur Nutzung erneuerbarer Energien</t>
  </si>
  <si>
    <t xml:space="preserve">  Energieeffizienz steigernde Maßnahmen und 
    Energiesparmaßnahmen</t>
  </si>
  <si>
    <t>Umweltbereichsübergreifend</t>
  </si>
  <si>
    <t xml:space="preserve">  Umweltbereichsübergreifende
    Maßnahmen und Aktivitäten</t>
  </si>
  <si>
    <r>
      <t xml:space="preserve">8. Umweltschutzbezogener Umsatz 2012 und 2013 nach Umweltbereichen und
</t>
    </r>
    <r>
      <rPr>
        <sz val="10"/>
        <color theme="1"/>
        <rFont val="Arial"/>
        <family val="2"/>
      </rPr>
      <t xml:space="preserve">    </t>
    </r>
    <r>
      <rPr>
        <b/>
        <sz val="10"/>
        <color theme="1"/>
        <rFont val="Arial"/>
        <family val="2"/>
      </rPr>
      <t>ausgewählten Umwelttechnologien</t>
    </r>
  </si>
  <si>
    <t>Umweltbereich
Umwelttechnologie</t>
  </si>
  <si>
    <t>%</t>
  </si>
  <si>
    <t xml:space="preserve">  1210 Sammlung von Abfällen</t>
  </si>
  <si>
    <t xml:space="preserve">  1321 Deponieabdichtungssysteme</t>
  </si>
  <si>
    <t xml:space="preserve">  1331 Aufbereitung von Abfall</t>
  </si>
  <si>
    <t xml:space="preserve">  1400 Messung, Kontroll- und Analysesysteme im
              Rahmen der Abfallwirtschaft</t>
  </si>
  <si>
    <t xml:space="preserve">  1500 Sonstige Aktivitäten im Rahmen der
              Abfallwirtschaft</t>
  </si>
  <si>
    <t xml:space="preserve">  2200 Kanalisationssysteme</t>
  </si>
  <si>
    <t xml:space="preserve">  2310 Mechanische Abwasserbehandlung</t>
  </si>
  <si>
    <t xml:space="preserve">  2320 Biologische Abwasserbehandlung</t>
  </si>
  <si>
    <t xml:space="preserve">  2400 Klärschlammbehandlung und -entsorgung</t>
  </si>
  <si>
    <t xml:space="preserve">  2600 Messung, Kontroll- und Analysesysteme im
              Rahmen der Abwasserwirtschaft</t>
  </si>
  <si>
    <t xml:space="preserve">  2700 Sonstige Aktivitäten im Rahmen der
              Abwasserwirtschaft</t>
  </si>
  <si>
    <t xml:space="preserve">  3211 Lärm- u. Erschütterungsschutzanlagen
              an Straßen und Autobahnen</t>
  </si>
  <si>
    <t xml:space="preserve">  3300 Messung, Kontroll- und Analysesysteme im
              Rahmen der Lärmbekämpfung</t>
  </si>
  <si>
    <t xml:space="preserve">  3400 Sonstige Aktivitäten im Rahmen der
              Lärmbekämpfung</t>
  </si>
  <si>
    <t xml:space="preserve">  4211 Trockenverfahren</t>
  </si>
  <si>
    <t xml:space="preserve">  4300 Messung, Kontroll- und
              Analysesysteme für Abgas/Abluft</t>
  </si>
  <si>
    <t xml:space="preserve">  4400 Sonstige Aktivitäten im Rahmen der
              Luftreinhaltung</t>
  </si>
  <si>
    <t xml:space="preserve">  5100 Schutz und Wiederansiedlung von Tier- und
              Pflanzenarten sowie Schutz und Wieder-
              herstellung von Lebensräumen</t>
  </si>
  <si>
    <t xml:space="preserve">  5210 Rekultivierung</t>
  </si>
  <si>
    <t xml:space="preserve">  5220 Renaturierung</t>
  </si>
  <si>
    <t xml:space="preserve">  5400 Sonstige Aktivitäten im Rahmen des 
              Arten- und Landschaftsschutzes</t>
  </si>
  <si>
    <r>
      <t xml:space="preserve">9. Umweltschutzbezogener Umsatz und Beschäftigte für den Umweltschutz 2013
</t>
    </r>
    <r>
      <rPr>
        <sz val="10"/>
        <rFont val="Arial"/>
        <family val="2"/>
      </rPr>
      <t xml:space="preserve">    </t>
    </r>
    <r>
      <rPr>
        <b/>
        <sz val="10"/>
        <rFont val="Arial"/>
        <family val="2"/>
      </rPr>
      <t>nach Kreisfreien Städten und Landkreisen</t>
    </r>
  </si>
  <si>
    <t>Kreis-
Nr.</t>
  </si>
  <si>
    <t>Kreisfreie Stadt
Landkreis
Land</t>
  </si>
  <si>
    <r>
      <t>Einheiten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mit Umsatz
für den
Umweltschutz</t>
    </r>
  </si>
  <si>
    <t>Beschäftigte für den Umweltschutz</t>
  </si>
  <si>
    <t>für den
Umweltschutz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</si>
  <si>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</si>
  <si>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</si>
  <si>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</si>
  <si>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</si>
  <si>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</si>
  <si>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</si>
  <si>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</si>
  <si>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</si>
  <si>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</si>
  <si>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r>
      <t xml:space="preserve">Sächsische Schweiz-
</t>
    </r>
    <r>
      <rPr>
        <sz val="9"/>
        <rFont val="Arial"/>
        <family val="2"/>
      </rPr>
      <t xml:space="preserve">  Osterzgebirge</t>
    </r>
  </si>
  <si>
    <t>Leipzig, Stadt</t>
  </si>
  <si>
    <t>Leipzig</t>
  </si>
  <si>
    <t>Nordsachsen</t>
  </si>
  <si>
    <t>Sachsen</t>
  </si>
  <si>
    <t>1) Betriebe, Körperschaften und sonstige Einrichtungen.</t>
  </si>
  <si>
    <r>
      <t xml:space="preserve">10. Umweltschutzbezogener Umsatz 2013 nach Kreisfreien Städten und Landkreisen 
</t>
    </r>
    <r>
      <rPr>
        <sz val="10"/>
        <rFont val="Arial"/>
        <family val="2"/>
      </rPr>
      <t xml:space="preserve">      </t>
    </r>
    <r>
      <rPr>
        <b/>
        <sz val="10"/>
        <rFont val="Arial"/>
        <family val="2"/>
      </rPr>
      <t>und nach Umweltbereichen</t>
    </r>
    <r>
      <rPr>
        <sz val="10"/>
        <rFont val="Arial"/>
        <family val="2"/>
      </rPr>
      <t xml:space="preserve"> (in 1 000 €)</t>
    </r>
  </si>
  <si>
    <t>Abfall-wirtschaft</t>
  </si>
  <si>
    <t>Abwasser-wirtschaft</t>
  </si>
  <si>
    <t>Lärmbe-kämpfung</t>
  </si>
  <si>
    <t>Luftrein-haltung</t>
  </si>
  <si>
    <t>Arten und Land-schafts-schutz</t>
  </si>
  <si>
    <t>Schutz und Sanierung von Boden, Grund- und Oberflächen- wasser</t>
  </si>
  <si>
    <t>Klima-schutz</t>
  </si>
  <si>
    <t>Umwelt-bereichs-über-greifend</t>
  </si>
  <si>
    <t>Sächsische  
  Schweiz-
  Osterzgebirge</t>
  </si>
  <si>
    <t>Inhalt</t>
  </si>
  <si>
    <t>Tabellen</t>
  </si>
  <si>
    <t>1.</t>
  </si>
  <si>
    <t>Umweltschutzbezogener Umsatz im In- und Ausland 1998 bis 2013</t>
  </si>
  <si>
    <t>2.</t>
  </si>
  <si>
    <t>3.</t>
  </si>
  <si>
    <t>Umweltschutzbezogener Umsatz 2013 nach ausgewählten Wirtschaftszweigen</t>
  </si>
  <si>
    <t>4.</t>
  </si>
  <si>
    <t>5.</t>
  </si>
  <si>
    <t>6.</t>
  </si>
  <si>
    <t>7.</t>
  </si>
  <si>
    <t>8.</t>
  </si>
  <si>
    <t>9.</t>
  </si>
  <si>
    <t>10.</t>
  </si>
  <si>
    <t>Betriebe im Produzierenden Gewerbe mit umweltschutzbezogenem Umsatz 
im In- und Ausland 1998 bis 2013</t>
  </si>
  <si>
    <t>Umweltschutzbezogener Umsatz 2013 im In- und Ausland nach Umweltbereichen</t>
  </si>
  <si>
    <t>Umweltschutzbezogener Umsatz 2013 nach Umweltbereichen
und Art der Umweltschutzleistung</t>
  </si>
  <si>
    <t>Umweltschutzbezogener Umsatz 2012 und 2013 nach Umweltbereichen und
ausgewählten Umwelttechnologien</t>
  </si>
  <si>
    <t>Umweltschutzbezogener Umsatz und Beschäftigte für den Umweltschutz 2013
nach Kreisfreien Städten und Landkreisen</t>
  </si>
  <si>
    <r>
      <t xml:space="preserve">Schutz und Sanierung von Boden, Grund- und
</t>
    </r>
    <r>
      <rPr>
        <sz val="9"/>
        <color theme="1"/>
        <rFont val="Arial"/>
        <family val="2"/>
      </rPr>
      <t xml:space="preserve">  </t>
    </r>
    <r>
      <rPr>
        <b/>
        <sz val="9"/>
        <color theme="1"/>
        <rFont val="Arial"/>
        <family val="2"/>
      </rPr>
      <t>Oberflächenwasser</t>
    </r>
  </si>
  <si>
    <t xml:space="preserve">  6111 Bautechnische Einschließungsverfahren</t>
  </si>
  <si>
    <t xml:space="preserve">  6121 Sicherungsverfahren zum Schutz von
              Gewässern</t>
  </si>
  <si>
    <t xml:space="preserve">  6500 Messung, Kontroll- und Analysesysteme im
              Rahmen des Schutzes und der Sanierung
              von Boden, Grund- und Oberflächenwasser</t>
  </si>
  <si>
    <t xml:space="preserve">  6600 Sonstige Aktivitäten im Rahmen des Schutzes
              und der Sanierung von Boden, Grund- und
              Oberflächenwasser</t>
  </si>
  <si>
    <t xml:space="preserve">  7211 Onshore-Windkraft</t>
  </si>
  <si>
    <t xml:space="preserve">  7212 Offshore-Windkraft</t>
  </si>
  <si>
    <t xml:space="preserve">  7225 Biologisch-chemische Umwandlung von
              Biomasse</t>
  </si>
  <si>
    <t xml:space="preserve">  7251 Solarthermie</t>
  </si>
  <si>
    <t xml:space="preserve">  7252 Photovoltaik</t>
  </si>
  <si>
    <t xml:space="preserve">  7311 Blockheizkraftwerke</t>
  </si>
  <si>
    <t xml:space="preserve">  7321 Anlagen zur Wärmerückgewinnung</t>
  </si>
  <si>
    <t xml:space="preserve">  7331 Wärmedämmung von Gebäuden</t>
  </si>
  <si>
    <t xml:space="preserve">  7500 Sonstige Aktivitäten im Rahmen des
              Klimaschutzes</t>
  </si>
  <si>
    <t xml:space="preserve">  davon</t>
  </si>
  <si>
    <t xml:space="preserve">  8000 Umweltbereichsübergreifende
              Maßnahmen und Aktivitäten</t>
  </si>
  <si>
    <t>Veränderung
 zum Vorjahr</t>
  </si>
  <si>
    <t>Beschäftigte für den Umwelt-schutz</t>
  </si>
  <si>
    <t>Statistischer Bericht Q III 2 - j/13  - Umweltschutzgüter und -leistungen im Freistaat Sachsen 2013</t>
  </si>
  <si>
    <t>Schutz 
und Sanierung von Boden,
Grund- und Oberflächen-wasser</t>
  </si>
  <si>
    <t xml:space="preserve">  1325 Sonstige Umweltschutzleistungen (im 
             Zusammenhang mit der Abfalldeponierung)</t>
  </si>
  <si>
    <t xml:space="preserve">Umweltschutzbezogener Umsatz 2013 nach ausgewählten Umweltbereichen 
und Wirtschaftszweigen </t>
  </si>
  <si>
    <t xml:space="preserve">Umweltschutzbezogener Umsatz 2013 nach Umweltbereichen </t>
  </si>
  <si>
    <t xml:space="preserve">Umweltschutzbezogener Umsatz 2013 nach Kreisfreien Städten und Landkreisen 
und nach Umweltbereichen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</si>
</sst>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"/>
    <numFmt numFmtId="165" formatCode="0.0"/>
  </numFmts>
  <fonts count="23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u/>
      <sz val="9"/>
      <color indexed="12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5">
    <xf numFmtId="0" fontId="0" fillId="0" borderId="0"/>
    <xf numFmtId="44" fontId="8" fillId="0" borderId="0" applyFont="0" applyFill="0" applyBorder="0" applyAlignment="0" applyProtection="0"/>
    <xf numFmtId="0" fontId="8" fillId="0" borderId="0"/>
    <xf numFmtId="0" fontId="14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295">
    <xf numFmtId="0" fontId="0" fillId="0" borderId="0" xfId="0"/>
    <xf numFmtId="0" fontId="0" fillId="0" borderId="4" xfId="0" applyBorder="1"/>
    <xf numFmtId="0" fontId="8" fillId="0" borderId="5" xfId="0" applyFont="1" applyBorder="1" applyAlignment="1">
      <alignment horizontal="left" indent="3"/>
    </xf>
    <xf numFmtId="0" fontId="8" fillId="0" borderId="0" xfId="0" applyFont="1" applyAlignment="1">
      <alignment horizontal="right" indent="1"/>
    </xf>
    <xf numFmtId="3" fontId="8" fillId="0" borderId="0" xfId="0" quotePrefix="1" applyNumberFormat="1" applyFont="1" applyAlignment="1">
      <alignment horizontal="right" indent="1"/>
    </xf>
    <xf numFmtId="3" fontId="8" fillId="0" borderId="0" xfId="0" applyNumberFormat="1" applyFont="1" applyAlignment="1">
      <alignment horizontal="right" indent="1"/>
    </xf>
    <xf numFmtId="0" fontId="8" fillId="0" borderId="0" xfId="0" applyFont="1" applyBorder="1" applyAlignment="1">
      <alignment horizontal="left" indent="3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6" fillId="0" borderId="0" xfId="0" applyFont="1" applyAlignment="1">
      <alignment horizontal="left" vertical="top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2"/>
    <xf numFmtId="0" fontId="8" fillId="0" borderId="0" xfId="2" applyAlignment="1"/>
    <xf numFmtId="0" fontId="8" fillId="0" borderId="4" xfId="2" applyBorder="1" applyAlignment="1"/>
    <xf numFmtId="49" fontId="8" fillId="0" borderId="0" xfId="2" applyNumberFormat="1" applyFont="1" applyBorder="1" applyAlignment="1">
      <alignment horizontal="left"/>
    </xf>
    <xf numFmtId="0" fontId="13" fillId="0" borderId="5" xfId="2" applyFont="1" applyBorder="1" applyAlignment="1"/>
    <xf numFmtId="3" fontId="13" fillId="0" borderId="22" xfId="2" applyNumberFormat="1" applyFont="1" applyBorder="1" applyAlignment="1">
      <alignment horizontal="right"/>
    </xf>
    <xf numFmtId="3" fontId="13" fillId="0" borderId="0" xfId="2" applyNumberFormat="1" applyFont="1" applyBorder="1" applyAlignment="1">
      <alignment horizontal="right"/>
    </xf>
    <xf numFmtId="3" fontId="13" fillId="0" borderId="0" xfId="2" applyNumberFormat="1" applyFont="1" applyAlignment="1">
      <alignment horizontal="right"/>
    </xf>
    <xf numFmtId="0" fontId="8" fillId="0" borderId="5" xfId="2" applyFont="1" applyBorder="1" applyAlignment="1"/>
    <xf numFmtId="3" fontId="8" fillId="0" borderId="22" xfId="2" applyNumberFormat="1" applyFont="1" applyBorder="1" applyAlignment="1">
      <alignment horizontal="right"/>
    </xf>
    <xf numFmtId="3" fontId="8" fillId="0" borderId="0" xfId="2" applyNumberFormat="1" applyFont="1" applyBorder="1" applyAlignment="1">
      <alignment horizontal="right"/>
    </xf>
    <xf numFmtId="3" fontId="8" fillId="0" borderId="0" xfId="2" applyNumberFormat="1" applyFont="1" applyAlignment="1">
      <alignment horizontal="right"/>
    </xf>
    <xf numFmtId="49" fontId="13" fillId="0" borderId="0" xfId="2" applyNumberFormat="1" applyFont="1" applyBorder="1" applyAlignment="1">
      <alignment horizontal="left"/>
    </xf>
    <xf numFmtId="49" fontId="8" fillId="0" borderId="0" xfId="2" applyNumberFormat="1" applyFont="1" applyBorder="1" applyAlignment="1">
      <alignment horizontal="left" vertical="top"/>
    </xf>
    <xf numFmtId="3" fontId="8" fillId="0" borderId="0" xfId="2" applyNumberFormat="1" applyFont="1" applyFill="1" applyAlignment="1">
      <alignment horizontal="right"/>
    </xf>
    <xf numFmtId="0" fontId="8" fillId="0" borderId="0" xfId="2" applyFont="1" applyBorder="1" applyAlignment="1">
      <alignment wrapText="1"/>
    </xf>
    <xf numFmtId="0" fontId="7" fillId="0" borderId="0" xfId="2" applyFont="1" applyBorder="1" applyAlignment="1">
      <alignment horizontal="left"/>
    </xf>
    <xf numFmtId="0" fontId="8" fillId="0" borderId="0" xfId="2" applyFont="1" applyBorder="1" applyAlignment="1"/>
    <xf numFmtId="0" fontId="8" fillId="0" borderId="0" xfId="2" applyFont="1" applyAlignment="1"/>
    <xf numFmtId="3" fontId="8" fillId="0" borderId="0" xfId="2" applyNumberFormat="1" applyFont="1" applyAlignment="1"/>
    <xf numFmtId="0" fontId="7" fillId="0" borderId="0" xfId="2" applyFont="1" applyAlignment="1"/>
    <xf numFmtId="0" fontId="8" fillId="0" borderId="23" xfId="2" applyFont="1" applyBorder="1" applyAlignment="1"/>
    <xf numFmtId="3" fontId="8" fillId="0" borderId="0" xfId="2" applyNumberFormat="1" applyFont="1" applyFill="1" applyBorder="1" applyAlignment="1">
      <alignment horizontal="right"/>
    </xf>
    <xf numFmtId="0" fontId="8" fillId="0" borderId="5" xfId="2" applyFont="1" applyBorder="1" applyAlignment="1">
      <alignment wrapText="1"/>
    </xf>
    <xf numFmtId="0" fontId="6" fillId="0" borderId="0" xfId="2" applyFont="1" applyAlignment="1">
      <alignment vertical="top"/>
    </xf>
    <xf numFmtId="3" fontId="8" fillId="0" borderId="0" xfId="2" quotePrefix="1" applyNumberFormat="1" applyFont="1" applyFill="1" applyAlignment="1">
      <alignment horizontal="right"/>
    </xf>
    <xf numFmtId="0" fontId="14" fillId="0" borderId="0" xfId="3"/>
    <xf numFmtId="0" fontId="5" fillId="0" borderId="0" xfId="3" applyFont="1"/>
    <xf numFmtId="0" fontId="5" fillId="0" borderId="0" xfId="3" applyFont="1" applyAlignment="1">
      <alignment wrapText="1"/>
    </xf>
    <xf numFmtId="0" fontId="11" fillId="0" borderId="0" xfId="3" applyFont="1" applyAlignment="1"/>
    <xf numFmtId="0" fontId="5" fillId="0" borderId="0" xfId="3" applyFont="1" applyAlignment="1"/>
    <xf numFmtId="0" fontId="11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left" vertical="top"/>
    </xf>
    <xf numFmtId="3" fontId="11" fillId="0" borderId="0" xfId="3" applyNumberFormat="1" applyFont="1" applyAlignment="1">
      <alignment horizontal="right"/>
    </xf>
    <xf numFmtId="0" fontId="5" fillId="0" borderId="0" xfId="3" applyFont="1" applyAlignment="1">
      <alignment horizontal="right"/>
    </xf>
    <xf numFmtId="3" fontId="5" fillId="0" borderId="0" xfId="3" applyNumberFormat="1" applyFont="1" applyAlignment="1">
      <alignment horizontal="right"/>
    </xf>
    <xf numFmtId="0" fontId="5" fillId="0" borderId="26" xfId="3" applyFont="1" applyBorder="1"/>
    <xf numFmtId="3" fontId="11" fillId="0" borderId="22" xfId="3" applyNumberFormat="1" applyFont="1" applyBorder="1" applyAlignment="1">
      <alignment horizontal="right"/>
    </xf>
    <xf numFmtId="0" fontId="5" fillId="0" borderId="22" xfId="3" applyFont="1" applyBorder="1" applyAlignment="1">
      <alignment horizontal="right"/>
    </xf>
    <xf numFmtId="3" fontId="5" fillId="0" borderId="22" xfId="3" applyNumberFormat="1" applyFont="1" applyBorder="1" applyAlignment="1">
      <alignment horizontal="right"/>
    </xf>
    <xf numFmtId="3" fontId="5" fillId="0" borderId="22" xfId="3" applyNumberFormat="1" applyFont="1" applyFill="1" applyBorder="1" applyAlignment="1">
      <alignment horizontal="right"/>
    </xf>
    <xf numFmtId="3" fontId="5" fillId="0" borderId="0" xfId="3" applyNumberFormat="1" applyFont="1" applyFill="1" applyAlignment="1">
      <alignment horizontal="right"/>
    </xf>
    <xf numFmtId="0" fontId="5" fillId="0" borderId="0" xfId="3" applyFont="1" applyFill="1" applyAlignment="1">
      <alignment horizontal="right"/>
    </xf>
    <xf numFmtId="3" fontId="11" fillId="0" borderId="22" xfId="3" applyNumberFormat="1" applyFont="1" applyFill="1" applyBorder="1" applyAlignment="1">
      <alignment horizontal="right"/>
    </xf>
    <xf numFmtId="3" fontId="11" fillId="0" borderId="0" xfId="3" applyNumberFormat="1" applyFont="1" applyFill="1" applyAlignment="1">
      <alignment horizontal="right"/>
    </xf>
    <xf numFmtId="0" fontId="11" fillId="0" borderId="0" xfId="3" applyFont="1" applyFill="1" applyAlignment="1">
      <alignment horizontal="right"/>
    </xf>
    <xf numFmtId="0" fontId="5" fillId="0" borderId="22" xfId="3" applyFont="1" applyFill="1" applyBorder="1" applyAlignment="1">
      <alignment horizontal="right"/>
    </xf>
    <xf numFmtId="0" fontId="5" fillId="0" borderId="0" xfId="3" quotePrefix="1" applyFont="1" applyFill="1" applyAlignment="1">
      <alignment horizontal="right"/>
    </xf>
    <xf numFmtId="0" fontId="15" fillId="0" borderId="0" xfId="3" applyFont="1" applyAlignment="1"/>
    <xf numFmtId="0" fontId="5" fillId="0" borderId="5" xfId="3" applyFont="1" applyBorder="1" applyAlignment="1"/>
    <xf numFmtId="0" fontId="7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5" xfId="0" applyBorder="1" applyAlignment="1">
      <alignment wrapText="1"/>
    </xf>
    <xf numFmtId="0" fontId="13" fillId="0" borderId="5" xfId="0" applyFont="1" applyBorder="1" applyAlignment="1">
      <alignment wrapText="1"/>
    </xf>
    <xf numFmtId="3" fontId="13" fillId="0" borderId="0" xfId="0" applyNumberFormat="1" applyFont="1" applyAlignment="1">
      <alignment horizontal="right"/>
    </xf>
    <xf numFmtId="3" fontId="13" fillId="0" borderId="0" xfId="0" quotePrefix="1" applyNumberFormat="1" applyFont="1" applyAlignment="1">
      <alignment horizontal="right"/>
    </xf>
    <xf numFmtId="3" fontId="0" fillId="0" borderId="0" xfId="0" applyNumberFormat="1" applyFill="1" applyAlignment="1">
      <alignment horizontal="right"/>
    </xf>
    <xf numFmtId="0" fontId="0" fillId="0" borderId="5" xfId="0" applyBorder="1"/>
    <xf numFmtId="3" fontId="8" fillId="0" borderId="0" xfId="0" applyNumberFormat="1" applyFont="1" applyFill="1" applyAlignment="1">
      <alignment horizontal="right"/>
    </xf>
    <xf numFmtId="3" fontId="8" fillId="0" borderId="0" xfId="0" quotePrefix="1" applyNumberFormat="1" applyFont="1" applyFill="1" applyAlignment="1">
      <alignment horizontal="right"/>
    </xf>
    <xf numFmtId="3" fontId="8" fillId="0" borderId="0" xfId="0" quotePrefix="1" applyNumberFormat="1" applyFont="1" applyAlignment="1">
      <alignment horizontal="right"/>
    </xf>
    <xf numFmtId="0" fontId="6" fillId="0" borderId="0" xfId="0" applyFont="1" applyAlignment="1">
      <alignment vertical="top"/>
    </xf>
    <xf numFmtId="0" fontId="8" fillId="0" borderId="5" xfId="0" applyFont="1" applyBorder="1" applyAlignment="1">
      <alignment wrapText="1"/>
    </xf>
    <xf numFmtId="3" fontId="0" fillId="0" borderId="0" xfId="0" applyNumberFormat="1" applyAlignment="1">
      <alignment horizontal="right"/>
    </xf>
    <xf numFmtId="3" fontId="0" fillId="0" borderId="0" xfId="0" quotePrefix="1" applyNumberFormat="1" applyAlignment="1">
      <alignment horizontal="right"/>
    </xf>
    <xf numFmtId="0" fontId="0" fillId="0" borderId="0" xfId="0" applyBorder="1"/>
    <xf numFmtId="0" fontId="6" fillId="0" borderId="0" xfId="0" applyFont="1"/>
    <xf numFmtId="0" fontId="7" fillId="0" borderId="16" xfId="0" applyFont="1" applyBorder="1" applyAlignment="1">
      <alignment horizontal="center" vertical="center"/>
    </xf>
    <xf numFmtId="0" fontId="8" fillId="0" borderId="5" xfId="0" applyFont="1" applyBorder="1"/>
    <xf numFmtId="3" fontId="8" fillId="0" borderId="22" xfId="0" applyNumberFormat="1" applyFont="1" applyBorder="1" applyAlignment="1">
      <alignment horizontal="right" indent="2"/>
    </xf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Border="1" applyAlignment="1">
      <alignment horizontal="right" indent="2"/>
    </xf>
    <xf numFmtId="0" fontId="8" fillId="0" borderId="5" xfId="0" applyFont="1" applyBorder="1" applyAlignment="1">
      <alignment horizontal="left" wrapText="1"/>
    </xf>
    <xf numFmtId="3" fontId="8" fillId="0" borderId="0" xfId="0" applyNumberFormat="1" applyFont="1" applyFill="1" applyAlignment="1">
      <alignment horizontal="right" indent="2"/>
    </xf>
    <xf numFmtId="3" fontId="8" fillId="0" borderId="0" xfId="0" applyNumberFormat="1" applyFont="1" applyFill="1" applyBorder="1" applyAlignment="1">
      <alignment horizontal="right" indent="2"/>
    </xf>
    <xf numFmtId="0" fontId="8" fillId="0" borderId="5" xfId="0" applyFont="1" applyBorder="1" applyAlignment="1"/>
    <xf numFmtId="0" fontId="8" fillId="0" borderId="22" xfId="0" applyFont="1" applyBorder="1" applyAlignment="1">
      <alignment horizontal="right" indent="2"/>
    </xf>
    <xf numFmtId="3" fontId="8" fillId="0" borderId="0" xfId="0" quotePrefix="1" applyNumberFormat="1" applyFont="1" applyFill="1" applyBorder="1" applyAlignment="1">
      <alignment horizontal="right" indent="2"/>
    </xf>
    <xf numFmtId="0" fontId="13" fillId="0" borderId="5" xfId="0" applyFont="1" applyBorder="1" applyAlignment="1">
      <alignment horizontal="left"/>
    </xf>
    <xf numFmtId="3" fontId="13" fillId="0" borderId="22" xfId="0" applyNumberFormat="1" applyFont="1" applyBorder="1" applyAlignment="1">
      <alignment horizontal="right" indent="2"/>
    </xf>
    <xf numFmtId="3" fontId="13" fillId="0" borderId="0" xfId="0" applyNumberFormat="1" applyFont="1" applyAlignment="1">
      <alignment horizontal="right" indent="2"/>
    </xf>
    <xf numFmtId="3" fontId="13" fillId="0" borderId="0" xfId="0" applyNumberFormat="1" applyFont="1" applyBorder="1" applyAlignment="1">
      <alignment horizontal="right" indent="2"/>
    </xf>
    <xf numFmtId="0" fontId="13" fillId="0" borderId="0" xfId="0" applyFont="1" applyBorder="1" applyAlignment="1">
      <alignment horizontal="left"/>
    </xf>
    <xf numFmtId="0" fontId="13" fillId="0" borderId="0" xfId="0" applyFont="1"/>
    <xf numFmtId="0" fontId="13" fillId="0" borderId="0" xfId="0" applyFont="1" applyBorder="1"/>
    <xf numFmtId="0" fontId="0" fillId="0" borderId="5" xfId="0" applyBorder="1"/>
    <xf numFmtId="0" fontId="13" fillId="0" borderId="5" xfId="0" applyFont="1" applyBorder="1"/>
    <xf numFmtId="3" fontId="13" fillId="0" borderId="22" xfId="0" applyNumberFormat="1" applyFont="1" applyBorder="1" applyAlignment="1">
      <alignment horizontal="right" indent="1"/>
    </xf>
    <xf numFmtId="3" fontId="13" fillId="0" borderId="0" xfId="0" applyNumberFormat="1" applyFont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8" fillId="0" borderId="22" xfId="0" applyNumberFormat="1" applyFont="1" applyBorder="1" applyAlignment="1">
      <alignment horizontal="right" indent="1"/>
    </xf>
    <xf numFmtId="3" fontId="8" fillId="0" borderId="0" xfId="0" applyNumberFormat="1" applyFont="1" applyBorder="1" applyAlignment="1">
      <alignment horizontal="right" indent="1"/>
    </xf>
    <xf numFmtId="3" fontId="8" fillId="0" borderId="22" xfId="0" applyNumberFormat="1" applyFont="1" applyFill="1" applyBorder="1" applyAlignment="1">
      <alignment horizontal="right" indent="1"/>
    </xf>
    <xf numFmtId="3" fontId="8" fillId="0" borderId="0" xfId="0" applyNumberFormat="1" applyFont="1" applyFill="1" applyAlignment="1">
      <alignment horizontal="right" indent="1"/>
    </xf>
    <xf numFmtId="3" fontId="8" fillId="0" borderId="0" xfId="0" applyNumberFormat="1" applyFont="1" applyFill="1" applyBorder="1" applyAlignment="1">
      <alignment horizontal="right" indent="1"/>
    </xf>
    <xf numFmtId="0" fontId="13" fillId="0" borderId="5" xfId="0" applyFont="1" applyBorder="1" applyAlignment="1">
      <alignment horizontal="left" wrapText="1"/>
    </xf>
    <xf numFmtId="3" fontId="13" fillId="0" borderId="0" xfId="0" applyNumberFormat="1" applyFont="1" applyFill="1" applyAlignment="1">
      <alignment horizontal="right" indent="1"/>
    </xf>
    <xf numFmtId="3" fontId="13" fillId="0" borderId="0" xfId="0" applyNumberFormat="1" applyFont="1" applyFill="1" applyBorder="1" applyAlignment="1">
      <alignment horizontal="right" indent="1"/>
    </xf>
    <xf numFmtId="3" fontId="8" fillId="0" borderId="0" xfId="0" quotePrefix="1" applyNumberFormat="1" applyFont="1" applyFill="1" applyBorder="1" applyAlignment="1">
      <alignment horizontal="right" indent="1"/>
    </xf>
    <xf numFmtId="0" fontId="13" fillId="0" borderId="5" xfId="0" applyFont="1" applyBorder="1" applyAlignment="1"/>
    <xf numFmtId="3" fontId="13" fillId="0" borderId="0" xfId="0" quotePrefix="1" applyNumberFormat="1" applyFont="1" applyFill="1" applyBorder="1" applyAlignment="1">
      <alignment horizontal="right" indent="1"/>
    </xf>
    <xf numFmtId="3" fontId="8" fillId="0" borderId="0" xfId="0" quotePrefix="1" applyNumberFormat="1" applyFont="1" applyFill="1" applyAlignment="1">
      <alignment horizontal="right" indent="1"/>
    </xf>
    <xf numFmtId="3" fontId="13" fillId="0" borderId="0" xfId="0" applyNumberFormat="1" applyFont="1"/>
    <xf numFmtId="0" fontId="15" fillId="0" borderId="0" xfId="0" applyFont="1"/>
    <xf numFmtId="0" fontId="16" fillId="0" borderId="15" xfId="0" applyFont="1" applyBorder="1" applyAlignment="1">
      <alignment horizontal="center" vertical="center"/>
    </xf>
    <xf numFmtId="0" fontId="4" fillId="0" borderId="0" xfId="0" applyFont="1"/>
    <xf numFmtId="0" fontId="4" fillId="0" borderId="26" xfId="0" applyFont="1" applyBorder="1"/>
    <xf numFmtId="0" fontId="11" fillId="0" borderId="0" xfId="0" applyFont="1" applyAlignment="1"/>
    <xf numFmtId="3" fontId="11" fillId="0" borderId="22" xfId="0" applyNumberFormat="1" applyFont="1" applyBorder="1" applyAlignment="1">
      <alignment horizontal="right" indent="1"/>
    </xf>
    <xf numFmtId="3" fontId="11" fillId="0" borderId="0" xfId="0" applyNumberFormat="1" applyFont="1" applyAlignment="1">
      <alignment horizontal="right" indent="1"/>
    </xf>
    <xf numFmtId="165" fontId="19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22" xfId="0" applyFont="1" applyBorder="1" applyAlignment="1">
      <alignment horizontal="right" indent="1"/>
    </xf>
    <xf numFmtId="0" fontId="4" fillId="0" borderId="0" xfId="0" applyFont="1" applyAlignment="1">
      <alignment horizontal="right" indent="1"/>
    </xf>
    <xf numFmtId="0" fontId="20" fillId="0" borderId="0" xfId="0" applyFont="1" applyAlignment="1">
      <alignment horizontal="right"/>
    </xf>
    <xf numFmtId="3" fontId="4" fillId="0" borderId="22" xfId="0" applyNumberFormat="1" applyFont="1" applyBorder="1" applyAlignment="1">
      <alignment horizontal="right" indent="1"/>
    </xf>
    <xf numFmtId="3" fontId="4" fillId="0" borderId="0" xfId="0" applyNumberFormat="1" applyFont="1" applyAlignment="1">
      <alignment horizontal="right" indent="1"/>
    </xf>
    <xf numFmtId="0" fontId="4" fillId="0" borderId="0" xfId="0" applyFont="1" applyAlignment="1">
      <alignment wrapText="1"/>
    </xf>
    <xf numFmtId="165" fontId="20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3" fontId="4" fillId="0" borderId="0" xfId="0" applyNumberFormat="1" applyFont="1" applyFill="1" applyAlignment="1">
      <alignment horizontal="right" indent="1"/>
    </xf>
    <xf numFmtId="165" fontId="20" fillId="0" borderId="0" xfId="0" applyNumberFormat="1" applyFont="1" applyFill="1" applyAlignment="1">
      <alignment horizontal="right"/>
    </xf>
    <xf numFmtId="0" fontId="11" fillId="0" borderId="0" xfId="0" applyFont="1"/>
    <xf numFmtId="0" fontId="4" fillId="0" borderId="5" xfId="0" applyFont="1" applyBorder="1"/>
    <xf numFmtId="0" fontId="0" fillId="0" borderId="17" xfId="0" applyBorder="1" applyAlignment="1"/>
    <xf numFmtId="0" fontId="0" fillId="0" borderId="4" xfId="0" applyBorder="1" applyAlignment="1"/>
    <xf numFmtId="0" fontId="0" fillId="0" borderId="0" xfId="0" applyAlignment="1"/>
    <xf numFmtId="1" fontId="0" fillId="0" borderId="0" xfId="0" applyNumberFormat="1" applyBorder="1" applyAlignment="1">
      <alignment horizontal="left" vertical="top"/>
    </xf>
    <xf numFmtId="1" fontId="0" fillId="0" borderId="5" xfId="0" applyNumberFormat="1" applyFill="1" applyBorder="1" applyAlignment="1">
      <alignment horizontal="left" vertical="top"/>
    </xf>
    <xf numFmtId="3" fontId="0" fillId="0" borderId="22" xfId="0" applyNumberFormat="1" applyBorder="1" applyAlignment="1">
      <alignment horizontal="right" vertical="top"/>
    </xf>
    <xf numFmtId="3" fontId="0" fillId="0" borderId="0" xfId="0" applyNumberFormat="1" applyAlignment="1">
      <alignment horizontal="right" vertical="top"/>
    </xf>
    <xf numFmtId="1" fontId="8" fillId="0" borderId="5" xfId="0" applyNumberFormat="1" applyFont="1" applyFill="1" applyBorder="1" applyAlignment="1">
      <alignment horizontal="left" vertical="top" wrapText="1"/>
    </xf>
    <xf numFmtId="3" fontId="0" fillId="0" borderId="22" xfId="0" applyNumberFormat="1" applyBorder="1" applyAlignment="1">
      <alignment horizontal="right"/>
    </xf>
    <xf numFmtId="1" fontId="0" fillId="0" borderId="5" xfId="0" applyNumberFormat="1" applyFill="1" applyBorder="1" applyAlignment="1">
      <alignment horizontal="left" vertical="top" wrapText="1"/>
    </xf>
    <xf numFmtId="1" fontId="13" fillId="0" borderId="0" xfId="0" applyNumberFormat="1" applyFont="1" applyBorder="1" applyAlignment="1">
      <alignment horizontal="left" vertical="top"/>
    </xf>
    <xf numFmtId="1" fontId="13" fillId="0" borderId="5" xfId="0" applyNumberFormat="1" applyFont="1" applyFill="1" applyBorder="1" applyAlignment="1">
      <alignment horizontal="left" vertical="top"/>
    </xf>
    <xf numFmtId="3" fontId="13" fillId="0" borderId="22" xfId="0" applyNumberFormat="1" applyFont="1" applyBorder="1" applyAlignment="1">
      <alignment horizontal="right" vertical="top"/>
    </xf>
    <xf numFmtId="3" fontId="13" fillId="0" borderId="0" xfId="0" applyNumberFormat="1" applyFont="1" applyAlignment="1">
      <alignment horizontal="right" vertical="top"/>
    </xf>
    <xf numFmtId="1" fontId="13" fillId="0" borderId="0" xfId="0" applyNumberFormat="1" applyFont="1" applyBorder="1" applyAlignment="1">
      <alignment horizontal="left"/>
    </xf>
    <xf numFmtId="1" fontId="13" fillId="0" borderId="0" xfId="0" applyNumberFormat="1" applyFont="1" applyFill="1" applyBorder="1" applyAlignment="1">
      <alignment horizontal="left"/>
    </xf>
    <xf numFmtId="3" fontId="13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7" fillId="0" borderId="0" xfId="0" applyFont="1" applyAlignment="1"/>
    <xf numFmtId="0" fontId="0" fillId="0" borderId="0" xfId="0" applyAlignment="1">
      <alignment vertical="top"/>
    </xf>
    <xf numFmtId="0" fontId="0" fillId="0" borderId="5" xfId="0" applyBorder="1" applyAlignment="1">
      <alignment vertical="top"/>
    </xf>
    <xf numFmtId="3" fontId="8" fillId="0" borderId="0" xfId="0" applyNumberFormat="1" applyFont="1" applyAlignment="1">
      <alignment horizontal="right" vertical="top"/>
    </xf>
    <xf numFmtId="3" fontId="8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Fill="1" applyAlignment="1">
      <alignment horizontal="right" vertical="top"/>
    </xf>
    <xf numFmtId="3" fontId="8" fillId="0" borderId="0" xfId="0" quotePrefix="1" applyNumberFormat="1" applyFont="1" applyFill="1" applyAlignment="1">
      <alignment horizontal="right" vertical="top"/>
    </xf>
    <xf numFmtId="0" fontId="8" fillId="0" borderId="0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3" fontId="8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left" vertical="top"/>
    </xf>
    <xf numFmtId="0" fontId="8" fillId="0" borderId="0" xfId="0" applyFont="1" applyAlignment="1">
      <alignment horizontal="left" vertical="center" indent="5"/>
    </xf>
    <xf numFmtId="0" fontId="13" fillId="0" borderId="0" xfId="0" applyFont="1" applyAlignment="1">
      <alignment horizontal="left" vertical="center" indent="5"/>
    </xf>
    <xf numFmtId="0" fontId="21" fillId="0" borderId="0" xfId="4" applyAlignment="1" applyProtection="1"/>
    <xf numFmtId="0" fontId="10" fillId="0" borderId="0" xfId="0" applyFont="1" applyAlignment="1">
      <alignment horizontal="left" vertical="top" wrapText="1"/>
    </xf>
    <xf numFmtId="0" fontId="21" fillId="0" borderId="0" xfId="4" applyAlignment="1" applyProtection="1">
      <alignment horizontal="left" vertical="top"/>
    </xf>
    <xf numFmtId="0" fontId="10" fillId="0" borderId="0" xfId="0" applyFont="1" applyAlignment="1">
      <alignment vertical="top" wrapText="1"/>
    </xf>
    <xf numFmtId="0" fontId="21" fillId="0" borderId="0" xfId="4" applyAlignment="1" applyProtection="1">
      <alignment vertical="top"/>
    </xf>
    <xf numFmtId="0" fontId="21" fillId="0" borderId="0" xfId="4" applyAlignment="1" applyProtection="1">
      <alignment vertical="top" wrapText="1"/>
    </xf>
    <xf numFmtId="0" fontId="4" fillId="0" borderId="0" xfId="3" applyFont="1" applyAlignment="1">
      <alignment horizontal="left" vertical="top" wrapText="1"/>
    </xf>
    <xf numFmtId="0" fontId="21" fillId="0" borderId="0" xfId="4" applyAlignment="1" applyProtection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0" fontId="21" fillId="0" borderId="0" xfId="4" applyFill="1" applyAlignment="1" applyProtection="1">
      <alignment horizontal="left" vertical="top" wrapText="1"/>
    </xf>
    <xf numFmtId="0" fontId="11" fillId="0" borderId="0" xfId="0" applyFont="1" applyAlignment="1">
      <alignment wrapText="1"/>
    </xf>
    <xf numFmtId="0" fontId="3" fillId="0" borderId="0" xfId="0" applyFont="1"/>
    <xf numFmtId="0" fontId="3" fillId="0" borderId="22" xfId="0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3" fontId="3" fillId="0" borderId="22" xfId="0" applyNumberFormat="1" applyFont="1" applyFill="1" applyBorder="1" applyAlignment="1">
      <alignment horizontal="right" indent="1"/>
    </xf>
    <xf numFmtId="3" fontId="3" fillId="0" borderId="0" xfId="0" applyNumberFormat="1" applyFont="1" applyFill="1" applyAlignment="1">
      <alignment horizontal="right" indent="1"/>
    </xf>
    <xf numFmtId="0" fontId="3" fillId="0" borderId="0" xfId="0" applyFont="1" applyAlignment="1">
      <alignment wrapText="1"/>
    </xf>
    <xf numFmtId="3" fontId="3" fillId="0" borderId="22" xfId="0" applyNumberFormat="1" applyFont="1" applyBorder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11" fillId="0" borderId="0" xfId="0" applyNumberFormat="1" applyFont="1" applyFill="1" applyAlignment="1">
      <alignment horizontal="right" indent="1"/>
    </xf>
    <xf numFmtId="165" fontId="19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7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0" fillId="0" borderId="10" xfId="0" applyBorder="1"/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7" fillId="0" borderId="24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8" fillId="0" borderId="9" xfId="2" applyBorder="1"/>
    <xf numFmtId="0" fontId="7" fillId="0" borderId="9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164" fontId="7" fillId="0" borderId="15" xfId="2" applyNumberFormat="1" applyFont="1" applyBorder="1" applyAlignment="1">
      <alignment horizontal="center" vertical="center"/>
    </xf>
    <xf numFmtId="164" fontId="7" fillId="0" borderId="16" xfId="2" applyNumberFormat="1" applyFont="1" applyBorder="1" applyAlignment="1">
      <alignment horizontal="center" vertical="center"/>
    </xf>
    <xf numFmtId="0" fontId="16" fillId="0" borderId="21" xfId="3" applyFont="1" applyBorder="1" applyAlignment="1">
      <alignment horizontal="center" vertical="center" wrapText="1"/>
    </xf>
    <xf numFmtId="0" fontId="16" fillId="0" borderId="0" xfId="3" applyFont="1" applyBorder="1" applyAlignment="1">
      <alignment horizontal="center" vertical="center" wrapText="1"/>
    </xf>
    <xf numFmtId="0" fontId="16" fillId="0" borderId="18" xfId="3" applyFont="1" applyBorder="1" applyAlignment="1">
      <alignment horizontal="center" vertical="center" wrapText="1"/>
    </xf>
    <xf numFmtId="0" fontId="17" fillId="0" borderId="0" xfId="3" applyFont="1" applyAlignment="1">
      <alignment horizontal="left" vertical="top" wrapText="1"/>
    </xf>
    <xf numFmtId="0" fontId="11" fillId="0" borderId="0" xfId="3" applyFont="1" applyAlignment="1">
      <alignment horizontal="left" vertical="top" wrapText="1"/>
    </xf>
    <xf numFmtId="0" fontId="16" fillId="0" borderId="11" xfId="3" applyFont="1" applyBorder="1" applyAlignment="1">
      <alignment horizontal="center" vertical="center"/>
    </xf>
    <xf numFmtId="0" fontId="16" fillId="0" borderId="12" xfId="3" applyFont="1" applyBorder="1" applyAlignment="1">
      <alignment horizontal="center"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7" xfId="3" applyFont="1" applyBorder="1" applyAlignment="1">
      <alignment horizontal="center" vertical="center" wrapText="1"/>
    </xf>
    <xf numFmtId="0" fontId="16" fillId="0" borderId="8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 wrapText="1"/>
    </xf>
    <xf numFmtId="0" fontId="16" fillId="0" borderId="24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 vertical="center" wrapText="1"/>
    </xf>
    <xf numFmtId="0" fontId="16" fillId="0" borderId="13" xfId="3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17" fillId="0" borderId="0" xfId="0" applyFont="1" applyFill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6" fontId="16" fillId="0" borderId="18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0" fillId="0" borderId="5" xfId="0" applyBorder="1" applyAlignment="1"/>
    <xf numFmtId="0" fontId="1" fillId="0" borderId="0" xfId="0" applyFont="1" applyAlignment="1">
      <alignment wrapText="1"/>
    </xf>
  </cellXfs>
  <cellStyles count="5">
    <cellStyle name="Euro" xfId="1"/>
    <cellStyle name="Hyperlink" xfId="4" builtinId="8"/>
    <cellStyle name="Standard" xfId="0" builtinId="0"/>
    <cellStyle name="Standard 2" xfId="2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showGridLines="0" tabSelected="1" workbookViewId="0">
      <selection activeCell="A2" sqref="A2"/>
    </sheetView>
  </sheetViews>
  <sheetFormatPr baseColWidth="10" defaultColWidth="11.375" defaultRowHeight="11.4"/>
  <cols>
    <col min="1" max="1" width="5.125" style="68" customWidth="1"/>
    <col min="2" max="2" width="73.375" style="68" bestFit="1" customWidth="1"/>
    <col min="3" max="16384" width="11.375" style="68"/>
  </cols>
  <sheetData>
    <row r="1" spans="1:10" ht="13.2">
      <c r="A1" s="292" t="s">
        <v>219</v>
      </c>
      <c r="B1"/>
      <c r="C1"/>
      <c r="D1"/>
    </row>
    <row r="2" spans="1:10">
      <c r="B2"/>
      <c r="C2"/>
      <c r="D2"/>
    </row>
    <row r="3" spans="1:10" ht="13.2">
      <c r="A3" s="84" t="s">
        <v>182</v>
      </c>
      <c r="B3" s="173"/>
      <c r="C3"/>
      <c r="D3"/>
    </row>
    <row r="4" spans="1:10">
      <c r="A4" s="8"/>
      <c r="B4"/>
      <c r="C4"/>
      <c r="D4"/>
    </row>
    <row r="5" spans="1:10" ht="12">
      <c r="A5" s="101" t="s">
        <v>183</v>
      </c>
      <c r="B5"/>
      <c r="C5"/>
      <c r="D5"/>
    </row>
    <row r="6" spans="1:10">
      <c r="A6" s="172"/>
      <c r="B6"/>
      <c r="C6"/>
      <c r="D6"/>
    </row>
    <row r="7" spans="1:10">
      <c r="A7" s="174" t="s">
        <v>184</v>
      </c>
      <c r="B7" s="174" t="s">
        <v>185</v>
      </c>
    </row>
    <row r="9" spans="1:10" ht="26.25" customHeight="1">
      <c r="A9" s="178" t="s">
        <v>186</v>
      </c>
      <c r="B9" s="179" t="s">
        <v>196</v>
      </c>
      <c r="C9" s="177"/>
      <c r="D9" s="177"/>
      <c r="E9" s="177"/>
      <c r="F9" s="177"/>
      <c r="G9" s="177"/>
    </row>
    <row r="10" spans="1:10">
      <c r="A10" s="8"/>
    </row>
    <row r="11" spans="1:10">
      <c r="A11" s="174" t="s">
        <v>187</v>
      </c>
      <c r="B11" s="178" t="s">
        <v>188</v>
      </c>
      <c r="C11" s="16"/>
      <c r="D11" s="16"/>
      <c r="E11" s="16"/>
      <c r="F11" s="16"/>
      <c r="G11" s="16"/>
    </row>
    <row r="12" spans="1:10">
      <c r="A12" s="8"/>
    </row>
    <row r="13" spans="1:10" ht="24.75" customHeight="1">
      <c r="A13" s="178" t="s">
        <v>189</v>
      </c>
      <c r="B13" s="181" t="s">
        <v>222</v>
      </c>
      <c r="C13" s="180"/>
      <c r="D13" s="180"/>
      <c r="E13" s="180"/>
      <c r="F13" s="180"/>
      <c r="G13" s="180"/>
      <c r="H13" s="180"/>
      <c r="I13" s="180"/>
      <c r="J13" s="180"/>
    </row>
    <row r="15" spans="1:10">
      <c r="A15" s="174" t="s">
        <v>190</v>
      </c>
      <c r="B15" s="178" t="s">
        <v>223</v>
      </c>
    </row>
    <row r="16" spans="1:10">
      <c r="A16" s="174"/>
      <c r="B16" s="174"/>
    </row>
    <row r="17" spans="1:12">
      <c r="A17" s="174" t="s">
        <v>191</v>
      </c>
      <c r="B17" s="176" t="s">
        <v>197</v>
      </c>
      <c r="F17" s="83"/>
    </row>
    <row r="18" spans="1:12">
      <c r="A18" s="8"/>
    </row>
    <row r="19" spans="1:12" ht="27.75" customHeight="1">
      <c r="A19" s="178" t="s">
        <v>192</v>
      </c>
      <c r="B19" s="181" t="s">
        <v>198</v>
      </c>
      <c r="F19" s="83"/>
    </row>
    <row r="21" spans="1:12" ht="24.75" customHeight="1">
      <c r="A21" s="178" t="s">
        <v>193</v>
      </c>
      <c r="B21" s="183" t="s">
        <v>199</v>
      </c>
      <c r="C21" s="182"/>
      <c r="D21" s="182"/>
      <c r="E21" s="182"/>
    </row>
    <row r="22" spans="1:12">
      <c r="A22" s="8"/>
    </row>
    <row r="23" spans="1:12" ht="26.25" customHeight="1">
      <c r="A23" s="176" t="s">
        <v>194</v>
      </c>
      <c r="B23" s="181" t="s">
        <v>200</v>
      </c>
      <c r="C23" s="175"/>
      <c r="D23" s="175"/>
      <c r="E23" s="175"/>
      <c r="F23" s="175"/>
      <c r="G23" s="175"/>
    </row>
    <row r="24" spans="1:12">
      <c r="A24" s="8"/>
    </row>
    <row r="25" spans="1:12" ht="27.75" customHeight="1">
      <c r="A25" s="176" t="s">
        <v>195</v>
      </c>
      <c r="B25" s="181" t="s">
        <v>224</v>
      </c>
      <c r="C25" s="175"/>
      <c r="D25" s="175"/>
      <c r="E25" s="175"/>
      <c r="F25" s="175"/>
      <c r="G25" s="175"/>
      <c r="H25" s="175"/>
      <c r="I25" s="175"/>
      <c r="J25" s="175"/>
      <c r="K25" s="175"/>
      <c r="L25" s="175"/>
    </row>
  </sheetData>
  <hyperlinks>
    <hyperlink ref="A7:B7" location="'Tab1'!A1" display="1."/>
    <hyperlink ref="A9:B9" location="'Tab2'!A1" display="2."/>
    <hyperlink ref="A11:B11" location="'Tab3'!A1" display="3."/>
    <hyperlink ref="A13:B13" location="'Tab4'!A1" display="4."/>
    <hyperlink ref="A15:B16" location="'Tab5'!A1" display="5."/>
    <hyperlink ref="A17:B17" location="'Tab6'!A1" display="6."/>
    <hyperlink ref="A19:B19" location="'Tab7'!A1" display="7."/>
    <hyperlink ref="A21:B21" location="'Tab8'!A1" display="8."/>
    <hyperlink ref="A23:B23" location="'Tab9'!A1" display="9."/>
    <hyperlink ref="A25:B25" location="'Tab10'!A1" display="10.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GridLines="0" zoomScaleNormal="100" workbookViewId="0"/>
  </sheetViews>
  <sheetFormatPr baseColWidth="10" defaultRowHeight="11.4"/>
  <cols>
    <col min="1" max="1" width="4.875" customWidth="1"/>
    <col min="2" max="2" width="24.375" customWidth="1"/>
    <col min="3" max="6" width="17.125" customWidth="1"/>
  </cols>
  <sheetData>
    <row r="1" spans="1:6" s="68" customFormat="1"/>
    <row r="2" spans="1:6" ht="13.2">
      <c r="A2" s="214" t="s">
        <v>151</v>
      </c>
      <c r="B2" s="214"/>
      <c r="C2" s="214"/>
      <c r="D2" s="214"/>
      <c r="E2" s="214"/>
      <c r="F2" s="214"/>
    </row>
    <row r="3" spans="1:6">
      <c r="A3" s="68"/>
      <c r="B3" s="68"/>
      <c r="C3" s="68"/>
      <c r="D3" s="68"/>
      <c r="E3" s="68"/>
      <c r="F3" s="68"/>
    </row>
    <row r="4" spans="1:6">
      <c r="A4" s="211" t="s">
        <v>152</v>
      </c>
      <c r="B4" s="211" t="s">
        <v>153</v>
      </c>
      <c r="C4" s="211" t="s">
        <v>154</v>
      </c>
      <c r="D4" s="217" t="s">
        <v>155</v>
      </c>
      <c r="E4" s="197" t="s">
        <v>26</v>
      </c>
      <c r="F4" s="220"/>
    </row>
    <row r="5" spans="1:6">
      <c r="A5" s="264"/>
      <c r="B5" s="264"/>
      <c r="C5" s="264"/>
      <c r="D5" s="218"/>
      <c r="E5" s="209" t="s">
        <v>4</v>
      </c>
      <c r="F5" s="67" t="s">
        <v>17</v>
      </c>
    </row>
    <row r="6" spans="1:6">
      <c r="A6" s="264"/>
      <c r="B6" s="264"/>
      <c r="C6" s="264"/>
      <c r="D6" s="218"/>
      <c r="E6" s="209"/>
      <c r="F6" s="261" t="s">
        <v>156</v>
      </c>
    </row>
    <row r="7" spans="1:6">
      <c r="A7" s="264"/>
      <c r="B7" s="264"/>
      <c r="C7" s="264"/>
      <c r="D7" s="218"/>
      <c r="E7" s="209"/>
      <c r="F7" s="262"/>
    </row>
    <row r="8" spans="1:6">
      <c r="A8" s="264"/>
      <c r="B8" s="264"/>
      <c r="C8" s="264"/>
      <c r="D8" s="218"/>
      <c r="E8" s="209"/>
      <c r="F8" s="262"/>
    </row>
    <row r="9" spans="1:6">
      <c r="A9" s="264"/>
      <c r="B9" s="264"/>
      <c r="C9" s="264"/>
      <c r="D9" s="218"/>
      <c r="E9" s="209"/>
      <c r="F9" s="262"/>
    </row>
    <row r="10" spans="1:6">
      <c r="A10" s="264"/>
      <c r="B10" s="264"/>
      <c r="C10" s="264"/>
      <c r="D10" s="218"/>
      <c r="E10" s="209"/>
      <c r="F10" s="287"/>
    </row>
    <row r="11" spans="1:6">
      <c r="A11" s="286"/>
      <c r="B11" s="286"/>
      <c r="C11" s="288" t="s">
        <v>8</v>
      </c>
      <c r="D11" s="289"/>
      <c r="E11" s="204">
        <v>1000</v>
      </c>
      <c r="F11" s="204"/>
    </row>
    <row r="12" spans="1:6">
      <c r="A12" s="142"/>
      <c r="B12" s="143"/>
      <c r="C12" s="144"/>
      <c r="D12" s="144"/>
      <c r="E12" s="144"/>
      <c r="F12" s="144"/>
    </row>
    <row r="13" spans="1:6">
      <c r="A13" s="145">
        <v>11</v>
      </c>
      <c r="B13" s="146" t="s">
        <v>157</v>
      </c>
      <c r="C13" s="147">
        <v>41</v>
      </c>
      <c r="D13" s="148">
        <v>525</v>
      </c>
      <c r="E13" s="148">
        <v>221237</v>
      </c>
      <c r="F13" s="148">
        <v>98673</v>
      </c>
    </row>
    <row r="14" spans="1:6">
      <c r="A14" s="145"/>
      <c r="B14" s="146"/>
      <c r="C14" s="147"/>
      <c r="D14" s="148"/>
      <c r="E14" s="148"/>
      <c r="F14" s="148"/>
    </row>
    <row r="15" spans="1:6">
      <c r="A15" s="145">
        <v>21</v>
      </c>
      <c r="B15" s="146" t="s">
        <v>158</v>
      </c>
      <c r="C15" s="147">
        <v>43</v>
      </c>
      <c r="D15" s="148">
        <v>746</v>
      </c>
      <c r="E15" s="148">
        <v>248128</v>
      </c>
      <c r="F15" s="148">
        <v>77456</v>
      </c>
    </row>
    <row r="16" spans="1:6">
      <c r="A16" s="145">
        <v>22</v>
      </c>
      <c r="B16" s="146" t="s">
        <v>159</v>
      </c>
      <c r="C16" s="147">
        <v>74</v>
      </c>
      <c r="D16" s="148">
        <v>2061</v>
      </c>
      <c r="E16" s="148">
        <v>932144</v>
      </c>
      <c r="F16" s="148">
        <v>509702</v>
      </c>
    </row>
    <row r="17" spans="1:6">
      <c r="A17" s="145">
        <v>23</v>
      </c>
      <c r="B17" s="146" t="s">
        <v>160</v>
      </c>
      <c r="C17" s="147">
        <v>45</v>
      </c>
      <c r="D17" s="148">
        <v>681</v>
      </c>
      <c r="E17" s="148">
        <v>322411</v>
      </c>
      <c r="F17" s="148">
        <v>99134</v>
      </c>
    </row>
    <row r="18" spans="1:6">
      <c r="A18" s="145">
        <v>24</v>
      </c>
      <c r="B18" s="146" t="s">
        <v>161</v>
      </c>
      <c r="C18" s="147">
        <v>38</v>
      </c>
      <c r="D18" s="148">
        <v>483</v>
      </c>
      <c r="E18" s="148">
        <v>502431</v>
      </c>
      <c r="F18" s="148">
        <v>186008</v>
      </c>
    </row>
    <row r="19" spans="1:6">
      <c r="A19" s="145"/>
      <c r="B19" s="146"/>
      <c r="C19" s="147"/>
      <c r="D19" s="148"/>
      <c r="E19" s="148"/>
      <c r="F19" s="148"/>
    </row>
    <row r="20" spans="1:6">
      <c r="A20" s="145"/>
      <c r="B20" s="146"/>
      <c r="C20" s="147"/>
      <c r="D20" s="148"/>
      <c r="E20" s="148"/>
      <c r="F20" s="148"/>
    </row>
    <row r="21" spans="1:6">
      <c r="A21" s="145">
        <v>12</v>
      </c>
      <c r="B21" s="146" t="s">
        <v>162</v>
      </c>
      <c r="C21" s="147">
        <v>100</v>
      </c>
      <c r="D21" s="148">
        <v>1888</v>
      </c>
      <c r="E21" s="148">
        <v>591133</v>
      </c>
      <c r="F21" s="148">
        <v>277918</v>
      </c>
    </row>
    <row r="22" spans="1:6">
      <c r="A22" s="145"/>
      <c r="B22" s="146"/>
      <c r="C22" s="147"/>
      <c r="D22" s="148"/>
      <c r="E22" s="148"/>
      <c r="F22" s="148"/>
    </row>
    <row r="23" spans="1:6">
      <c r="A23" s="145">
        <v>25</v>
      </c>
      <c r="B23" s="146" t="s">
        <v>163</v>
      </c>
      <c r="C23" s="147">
        <v>61</v>
      </c>
      <c r="D23" s="148">
        <v>974</v>
      </c>
      <c r="E23" s="148">
        <v>504590</v>
      </c>
      <c r="F23" s="148">
        <v>151402</v>
      </c>
    </row>
    <row r="24" spans="1:6">
      <c r="A24" s="145">
        <v>26</v>
      </c>
      <c r="B24" s="146" t="s">
        <v>164</v>
      </c>
      <c r="C24" s="147">
        <v>38</v>
      </c>
      <c r="D24" s="148">
        <v>766</v>
      </c>
      <c r="E24" s="148">
        <v>416871</v>
      </c>
      <c r="F24" s="148">
        <v>140891</v>
      </c>
    </row>
    <row r="25" spans="1:6">
      <c r="A25" s="145">
        <v>27</v>
      </c>
      <c r="B25" s="146" t="s">
        <v>165</v>
      </c>
      <c r="C25" s="147">
        <v>53</v>
      </c>
      <c r="D25" s="148">
        <v>742</v>
      </c>
      <c r="E25" s="148">
        <v>589353</v>
      </c>
      <c r="F25" s="148">
        <v>157553</v>
      </c>
    </row>
    <row r="26" spans="1:6" ht="22.8">
      <c r="A26" s="145">
        <v>28</v>
      </c>
      <c r="B26" s="149" t="s">
        <v>166</v>
      </c>
      <c r="C26" s="150">
        <v>37</v>
      </c>
      <c r="D26" s="81">
        <v>301</v>
      </c>
      <c r="E26" s="81">
        <v>303932</v>
      </c>
      <c r="F26" s="81">
        <v>51164</v>
      </c>
    </row>
    <row r="27" spans="1:6">
      <c r="A27" s="145"/>
      <c r="B27" s="151"/>
      <c r="C27" s="147"/>
      <c r="D27" s="148"/>
      <c r="E27" s="148"/>
      <c r="F27" s="148"/>
    </row>
    <row r="28" spans="1:6">
      <c r="A28" s="145"/>
      <c r="B28" s="146"/>
      <c r="C28" s="147"/>
      <c r="D28" s="148"/>
      <c r="E28" s="148"/>
      <c r="F28" s="148"/>
    </row>
    <row r="29" spans="1:6">
      <c r="A29" s="145">
        <v>13</v>
      </c>
      <c r="B29" s="146" t="s">
        <v>167</v>
      </c>
      <c r="C29" s="147">
        <v>80</v>
      </c>
      <c r="D29" s="148">
        <v>1200</v>
      </c>
      <c r="E29" s="148">
        <v>356133</v>
      </c>
      <c r="F29" s="148">
        <v>159914</v>
      </c>
    </row>
    <row r="30" spans="1:6">
      <c r="A30" s="145"/>
      <c r="B30" s="146"/>
      <c r="C30" s="147"/>
      <c r="D30" s="148"/>
      <c r="E30" s="148"/>
      <c r="F30" s="148"/>
    </row>
    <row r="31" spans="1:6">
      <c r="A31" s="145">
        <v>29</v>
      </c>
      <c r="B31" s="146" t="s">
        <v>168</v>
      </c>
      <c r="C31" s="147">
        <v>43</v>
      </c>
      <c r="D31" s="148">
        <v>585</v>
      </c>
      <c r="E31" s="148">
        <v>449601</v>
      </c>
      <c r="F31" s="148">
        <v>141533</v>
      </c>
    </row>
    <row r="32" spans="1:6">
      <c r="A32" s="145">
        <v>30</v>
      </c>
      <c r="B32" s="146" t="s">
        <v>169</v>
      </c>
      <c r="C32" s="147">
        <v>43</v>
      </c>
      <c r="D32" s="148">
        <v>1267</v>
      </c>
      <c r="E32" s="148">
        <v>442053</v>
      </c>
      <c r="F32" s="148">
        <v>191326</v>
      </c>
    </row>
    <row r="33" spans="1:6">
      <c r="A33" s="145"/>
      <c r="B33" s="146"/>
      <c r="C33" s="147"/>
      <c r="D33" s="148"/>
      <c r="E33" s="148"/>
      <c r="F33" s="148"/>
    </row>
    <row r="34" spans="1:6">
      <c r="A34" s="145"/>
      <c r="B34" s="146"/>
      <c r="C34" s="147"/>
      <c r="D34" s="148"/>
      <c r="E34" s="148"/>
      <c r="F34" s="148"/>
    </row>
    <row r="35" spans="1:6" ht="12">
      <c r="A35" s="152"/>
      <c r="B35" s="153" t="s">
        <v>170</v>
      </c>
      <c r="C35" s="154">
        <v>696</v>
      </c>
      <c r="D35" s="155">
        <v>12219</v>
      </c>
      <c r="E35" s="155">
        <v>5880017</v>
      </c>
      <c r="F35" s="155">
        <v>2242675</v>
      </c>
    </row>
    <row r="36" spans="1:6" ht="12">
      <c r="A36" s="156"/>
      <c r="B36" s="157"/>
      <c r="C36" s="158"/>
      <c r="D36" s="72"/>
      <c r="E36" s="72"/>
      <c r="F36" s="72"/>
    </row>
    <row r="37" spans="1:6">
      <c r="A37" s="159" t="s">
        <v>12</v>
      </c>
      <c r="B37" s="159"/>
      <c r="C37" s="144"/>
      <c r="D37" s="144"/>
      <c r="E37" s="144"/>
      <c r="F37" s="144"/>
    </row>
    <row r="38" spans="1:6">
      <c r="A38" s="160" t="s">
        <v>171</v>
      </c>
      <c r="B38" s="160"/>
      <c r="C38" s="144"/>
      <c r="D38" s="144"/>
      <c r="E38" s="144"/>
      <c r="F38" s="144"/>
    </row>
  </sheetData>
  <mergeCells count="10">
    <mergeCell ref="A2:F2"/>
    <mergeCell ref="A4:A11"/>
    <mergeCell ref="B4:B11"/>
    <mergeCell ref="C4:C10"/>
    <mergeCell ref="D4:D10"/>
    <mergeCell ref="E4:F4"/>
    <mergeCell ref="E5:E10"/>
    <mergeCell ref="F6:F10"/>
    <mergeCell ref="C11:D11"/>
    <mergeCell ref="E11:F1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zoomScaleNormal="100" workbookViewId="0">
      <selection activeCell="O19" sqref="O19"/>
    </sheetView>
  </sheetViews>
  <sheetFormatPr baseColWidth="10" defaultRowHeight="11.4"/>
  <cols>
    <col min="1" max="1" width="4.875" customWidth="1"/>
    <col min="2" max="2" width="13.875" bestFit="1" customWidth="1"/>
    <col min="3" max="3" width="9.25" bestFit="1" customWidth="1"/>
    <col min="4" max="4" width="8.125" customWidth="1"/>
    <col min="5" max="5" width="9" customWidth="1"/>
    <col min="6" max="6" width="8.25" customWidth="1"/>
    <col min="7" max="7" width="7.625" customWidth="1"/>
    <col min="8" max="8" width="8" customWidth="1"/>
    <col min="10" max="10" width="9" customWidth="1"/>
    <col min="11" max="11" width="8.25" customWidth="1"/>
  </cols>
  <sheetData>
    <row r="1" spans="1:11" ht="24.75" customHeight="1">
      <c r="A1" s="214" t="s">
        <v>172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>
      <c r="A3" s="265" t="s">
        <v>152</v>
      </c>
      <c r="B3" s="217" t="s">
        <v>153</v>
      </c>
      <c r="C3" s="197" t="s">
        <v>3</v>
      </c>
      <c r="D3" s="220"/>
      <c r="E3" s="220"/>
      <c r="F3" s="220"/>
      <c r="G3" s="220"/>
      <c r="H3" s="220"/>
      <c r="I3" s="220"/>
      <c r="J3" s="220"/>
      <c r="K3" s="220"/>
    </row>
    <row r="4" spans="1:11">
      <c r="A4" s="266"/>
      <c r="B4" s="218"/>
      <c r="C4" s="222" t="s">
        <v>4</v>
      </c>
      <c r="D4" s="201" t="s">
        <v>5</v>
      </c>
      <c r="E4" s="202"/>
      <c r="F4" s="202"/>
      <c r="G4" s="202"/>
      <c r="H4" s="202"/>
      <c r="I4" s="202"/>
      <c r="J4" s="202"/>
      <c r="K4" s="202"/>
    </row>
    <row r="5" spans="1:11">
      <c r="A5" s="266"/>
      <c r="B5" s="218"/>
      <c r="C5" s="224"/>
      <c r="D5" s="221" t="s">
        <v>173</v>
      </c>
      <c r="E5" s="266" t="s">
        <v>174</v>
      </c>
      <c r="F5" s="221" t="s">
        <v>175</v>
      </c>
      <c r="G5" s="266" t="s">
        <v>176</v>
      </c>
      <c r="H5" s="221" t="s">
        <v>177</v>
      </c>
      <c r="I5" s="266" t="s">
        <v>178</v>
      </c>
      <c r="J5" s="221" t="s">
        <v>179</v>
      </c>
      <c r="K5" s="261" t="s">
        <v>180</v>
      </c>
    </row>
    <row r="6" spans="1:11">
      <c r="A6" s="266"/>
      <c r="B6" s="218"/>
      <c r="C6" s="224"/>
      <c r="D6" s="218"/>
      <c r="E6" s="266"/>
      <c r="F6" s="218"/>
      <c r="G6" s="266"/>
      <c r="H6" s="218"/>
      <c r="I6" s="266"/>
      <c r="J6" s="218"/>
      <c r="K6" s="262"/>
    </row>
    <row r="7" spans="1:11">
      <c r="A7" s="266"/>
      <c r="B7" s="218"/>
      <c r="C7" s="224"/>
      <c r="D7" s="218"/>
      <c r="E7" s="266"/>
      <c r="F7" s="218"/>
      <c r="G7" s="266"/>
      <c r="H7" s="218"/>
      <c r="I7" s="266"/>
      <c r="J7" s="218"/>
      <c r="K7" s="262"/>
    </row>
    <row r="8" spans="1:11">
      <c r="A8" s="266"/>
      <c r="B8" s="218"/>
      <c r="C8" s="224"/>
      <c r="D8" s="218"/>
      <c r="E8" s="266"/>
      <c r="F8" s="218"/>
      <c r="G8" s="266"/>
      <c r="H8" s="218"/>
      <c r="I8" s="266"/>
      <c r="J8" s="218"/>
      <c r="K8" s="262"/>
    </row>
    <row r="9" spans="1:11">
      <c r="A9" s="266"/>
      <c r="B9" s="218"/>
      <c r="C9" s="224"/>
      <c r="D9" s="218"/>
      <c r="E9" s="266"/>
      <c r="F9" s="218"/>
      <c r="G9" s="266"/>
      <c r="H9" s="218"/>
      <c r="I9" s="266"/>
      <c r="J9" s="218"/>
      <c r="K9" s="262"/>
    </row>
    <row r="10" spans="1:11">
      <c r="A10" s="290"/>
      <c r="B10" s="260"/>
      <c r="C10" s="291"/>
      <c r="D10" s="260"/>
      <c r="E10" s="290"/>
      <c r="F10" s="260"/>
      <c r="G10" s="290"/>
      <c r="H10" s="260"/>
      <c r="I10" s="290"/>
      <c r="J10" s="260"/>
      <c r="K10" s="263"/>
    </row>
    <row r="11" spans="1:11">
      <c r="A11" s="161"/>
      <c r="B11" s="162"/>
      <c r="C11" s="161"/>
      <c r="D11" s="161"/>
      <c r="E11" s="161"/>
      <c r="F11" s="161"/>
      <c r="G11" s="161"/>
      <c r="H11" s="161"/>
      <c r="I11" s="161"/>
      <c r="J11" s="161"/>
      <c r="K11" s="161"/>
    </row>
    <row r="12" spans="1:11">
      <c r="A12" s="145">
        <v>11</v>
      </c>
      <c r="B12" s="146" t="s">
        <v>157</v>
      </c>
      <c r="C12" s="163">
        <v>98673</v>
      </c>
      <c r="D12" s="164">
        <v>11134</v>
      </c>
      <c r="E12" s="164">
        <v>8259</v>
      </c>
      <c r="F12" s="164">
        <v>6630</v>
      </c>
      <c r="G12" s="164" t="s">
        <v>35</v>
      </c>
      <c r="H12" s="164" t="s">
        <v>35</v>
      </c>
      <c r="I12" s="164">
        <v>5601</v>
      </c>
      <c r="J12" s="164">
        <v>62107</v>
      </c>
      <c r="K12" s="164">
        <v>3794</v>
      </c>
    </row>
    <row r="13" spans="1:11">
      <c r="A13" s="145"/>
      <c r="B13" s="146"/>
      <c r="C13" s="165"/>
      <c r="D13" s="166"/>
      <c r="E13" s="166"/>
      <c r="F13" s="166"/>
      <c r="G13" s="166"/>
      <c r="H13" s="166"/>
      <c r="I13" s="166"/>
      <c r="J13" s="166"/>
      <c r="K13" s="166"/>
    </row>
    <row r="14" spans="1:11">
      <c r="A14" s="145">
        <v>21</v>
      </c>
      <c r="B14" s="146" t="s">
        <v>158</v>
      </c>
      <c r="C14" s="163">
        <v>77456</v>
      </c>
      <c r="D14" s="164" t="s">
        <v>35</v>
      </c>
      <c r="E14" s="164">
        <v>20954</v>
      </c>
      <c r="F14" s="167" t="s">
        <v>35</v>
      </c>
      <c r="G14" s="164">
        <v>7458</v>
      </c>
      <c r="H14" s="164" t="s">
        <v>35</v>
      </c>
      <c r="I14" s="167" t="s">
        <v>9</v>
      </c>
      <c r="J14" s="164">
        <v>17823</v>
      </c>
      <c r="K14" s="167" t="s">
        <v>35</v>
      </c>
    </row>
    <row r="15" spans="1:11">
      <c r="A15" s="145">
        <v>22</v>
      </c>
      <c r="B15" s="146" t="s">
        <v>159</v>
      </c>
      <c r="C15" s="163">
        <v>509702</v>
      </c>
      <c r="D15" s="164">
        <v>9213</v>
      </c>
      <c r="E15" s="164">
        <v>65594</v>
      </c>
      <c r="F15" s="164">
        <v>1739</v>
      </c>
      <c r="G15" s="164">
        <v>1849</v>
      </c>
      <c r="H15" s="164">
        <v>2977</v>
      </c>
      <c r="I15" s="164">
        <v>10630</v>
      </c>
      <c r="J15" s="164">
        <v>412129</v>
      </c>
      <c r="K15" s="164">
        <v>5573</v>
      </c>
    </row>
    <row r="16" spans="1:11">
      <c r="A16" s="145">
        <v>23</v>
      </c>
      <c r="B16" s="146" t="s">
        <v>160</v>
      </c>
      <c r="C16" s="163">
        <v>99134</v>
      </c>
      <c r="D16" s="164">
        <v>6569</v>
      </c>
      <c r="E16" s="164">
        <v>13505</v>
      </c>
      <c r="F16" s="164" t="s">
        <v>35</v>
      </c>
      <c r="G16" s="164" t="s">
        <v>35</v>
      </c>
      <c r="H16" s="164">
        <v>2581</v>
      </c>
      <c r="I16" s="164">
        <v>6664</v>
      </c>
      <c r="J16" s="164">
        <v>22647</v>
      </c>
      <c r="K16" s="164">
        <v>579</v>
      </c>
    </row>
    <row r="17" spans="1:11">
      <c r="A17" s="145">
        <v>24</v>
      </c>
      <c r="B17" s="146" t="s">
        <v>161</v>
      </c>
      <c r="C17" s="163">
        <v>186008</v>
      </c>
      <c r="D17" s="164">
        <v>827</v>
      </c>
      <c r="E17" s="164">
        <v>9094</v>
      </c>
      <c r="F17" s="164" t="s">
        <v>35</v>
      </c>
      <c r="G17" s="164" t="s">
        <v>35</v>
      </c>
      <c r="H17" s="164">
        <v>25</v>
      </c>
      <c r="I17" s="164" t="s">
        <v>35</v>
      </c>
      <c r="J17" s="164">
        <v>53689</v>
      </c>
      <c r="K17" s="164" t="s">
        <v>35</v>
      </c>
    </row>
    <row r="18" spans="1:11">
      <c r="A18" s="168"/>
      <c r="B18" s="169"/>
      <c r="C18" s="163"/>
      <c r="D18" s="164"/>
      <c r="E18" s="164"/>
      <c r="F18" s="164"/>
      <c r="G18" s="164"/>
      <c r="H18" s="164"/>
      <c r="I18" s="164"/>
      <c r="J18" s="164"/>
      <c r="K18" s="164"/>
    </row>
    <row r="19" spans="1:11">
      <c r="A19" s="145">
        <v>12</v>
      </c>
      <c r="B19" s="146" t="s">
        <v>162</v>
      </c>
      <c r="C19" s="163">
        <v>277918</v>
      </c>
      <c r="D19" s="164">
        <v>9316</v>
      </c>
      <c r="E19" s="164">
        <v>39714</v>
      </c>
      <c r="F19" s="164">
        <v>4886</v>
      </c>
      <c r="G19" s="164">
        <v>37718</v>
      </c>
      <c r="H19" s="164">
        <v>1734</v>
      </c>
      <c r="I19" s="164">
        <v>13407</v>
      </c>
      <c r="J19" s="164">
        <v>156629</v>
      </c>
      <c r="K19" s="164">
        <v>14515</v>
      </c>
    </row>
    <row r="20" spans="1:11">
      <c r="A20" s="145"/>
      <c r="B20" s="146"/>
      <c r="C20" s="163"/>
      <c r="D20" s="164"/>
      <c r="E20" s="164"/>
      <c r="F20" s="164"/>
      <c r="G20" s="164"/>
      <c r="H20" s="164"/>
      <c r="I20" s="164"/>
      <c r="J20" s="164"/>
      <c r="K20" s="164"/>
    </row>
    <row r="21" spans="1:11">
      <c r="A21" s="145">
        <v>25</v>
      </c>
      <c r="B21" s="146" t="s">
        <v>163</v>
      </c>
      <c r="C21" s="163">
        <v>151402</v>
      </c>
      <c r="D21" s="164">
        <v>3304</v>
      </c>
      <c r="E21" s="164">
        <v>16889</v>
      </c>
      <c r="F21" s="164" t="s">
        <v>35</v>
      </c>
      <c r="G21" s="164" t="s">
        <v>35</v>
      </c>
      <c r="H21" s="164" t="s">
        <v>35</v>
      </c>
      <c r="I21" s="164" t="s">
        <v>35</v>
      </c>
      <c r="J21" s="164">
        <v>94310</v>
      </c>
      <c r="K21" s="164" t="s">
        <v>35</v>
      </c>
    </row>
    <row r="22" spans="1:11">
      <c r="A22" s="145">
        <v>26</v>
      </c>
      <c r="B22" s="146" t="s">
        <v>164</v>
      </c>
      <c r="C22" s="163">
        <v>140891</v>
      </c>
      <c r="D22" s="164" t="s">
        <v>35</v>
      </c>
      <c r="E22" s="164">
        <v>9862</v>
      </c>
      <c r="F22" s="164">
        <v>1049</v>
      </c>
      <c r="G22" s="164" t="s">
        <v>35</v>
      </c>
      <c r="H22" s="164">
        <v>5735</v>
      </c>
      <c r="I22" s="164">
        <v>1527</v>
      </c>
      <c r="J22" s="164">
        <v>101231</v>
      </c>
      <c r="K22" s="167" t="s">
        <v>9</v>
      </c>
    </row>
    <row r="23" spans="1:11">
      <c r="A23" s="145">
        <v>27</v>
      </c>
      <c r="B23" s="146" t="s">
        <v>165</v>
      </c>
      <c r="C23" s="163">
        <v>157553</v>
      </c>
      <c r="D23" s="164" t="s">
        <v>35</v>
      </c>
      <c r="E23" s="164">
        <v>21319</v>
      </c>
      <c r="F23" s="164" t="s">
        <v>35</v>
      </c>
      <c r="G23" s="164">
        <v>4620</v>
      </c>
      <c r="H23" s="164" t="s">
        <v>35</v>
      </c>
      <c r="I23" s="164" t="s">
        <v>35</v>
      </c>
      <c r="J23" s="164">
        <v>117991</v>
      </c>
      <c r="K23" s="164" t="s">
        <v>35</v>
      </c>
    </row>
    <row r="24" spans="1:11" ht="34.200000000000003">
      <c r="A24" s="145">
        <v>28</v>
      </c>
      <c r="B24" s="149" t="s">
        <v>181</v>
      </c>
      <c r="C24" s="170">
        <v>51164</v>
      </c>
      <c r="D24" s="76" t="s">
        <v>35</v>
      </c>
      <c r="E24" s="76">
        <v>20004</v>
      </c>
      <c r="F24" s="76">
        <v>2648</v>
      </c>
      <c r="G24" s="76" t="s">
        <v>35</v>
      </c>
      <c r="H24" s="76">
        <v>2451</v>
      </c>
      <c r="I24" s="76">
        <v>7631</v>
      </c>
      <c r="J24" s="76">
        <v>12426</v>
      </c>
      <c r="K24" s="77" t="s">
        <v>9</v>
      </c>
    </row>
    <row r="25" spans="1:11">
      <c r="A25" s="168"/>
      <c r="B25" s="169"/>
      <c r="C25" s="163"/>
      <c r="D25" s="164"/>
      <c r="E25" s="164"/>
      <c r="F25" s="164"/>
      <c r="G25" s="164"/>
      <c r="H25" s="164"/>
      <c r="I25" s="164"/>
      <c r="J25" s="164"/>
      <c r="K25" s="164"/>
    </row>
    <row r="26" spans="1:11">
      <c r="A26" s="145">
        <v>13</v>
      </c>
      <c r="B26" s="146" t="s">
        <v>167</v>
      </c>
      <c r="C26" s="163">
        <v>159914</v>
      </c>
      <c r="D26" s="164">
        <v>2034</v>
      </c>
      <c r="E26" s="164">
        <v>44645</v>
      </c>
      <c r="F26" s="164">
        <v>1586</v>
      </c>
      <c r="G26" s="164">
        <v>3630</v>
      </c>
      <c r="H26" s="164">
        <v>11762</v>
      </c>
      <c r="I26" s="164">
        <v>7365</v>
      </c>
      <c r="J26" s="164">
        <v>80657</v>
      </c>
      <c r="K26" s="164">
        <v>8235</v>
      </c>
    </row>
    <row r="27" spans="1:11">
      <c r="A27" s="145"/>
      <c r="B27" s="146"/>
      <c r="C27" s="163"/>
      <c r="D27" s="164"/>
      <c r="E27" s="164"/>
      <c r="F27" s="164"/>
      <c r="G27" s="164"/>
      <c r="H27" s="164"/>
      <c r="I27" s="164"/>
      <c r="J27" s="164"/>
      <c r="K27" s="164"/>
    </row>
    <row r="28" spans="1:11">
      <c r="A28" s="145">
        <v>29</v>
      </c>
      <c r="B28" s="146" t="s">
        <v>168</v>
      </c>
      <c r="C28" s="163">
        <v>141533</v>
      </c>
      <c r="D28" s="164" t="s">
        <v>35</v>
      </c>
      <c r="E28" s="164">
        <v>20300</v>
      </c>
      <c r="F28" s="167" t="s">
        <v>35</v>
      </c>
      <c r="G28" s="164" t="s">
        <v>35</v>
      </c>
      <c r="H28" s="164">
        <v>2037</v>
      </c>
      <c r="I28" s="164">
        <v>4486</v>
      </c>
      <c r="J28" s="164">
        <v>74718</v>
      </c>
      <c r="K28" s="167" t="s">
        <v>35</v>
      </c>
    </row>
    <row r="29" spans="1:11">
      <c r="A29" s="145">
        <v>30</v>
      </c>
      <c r="B29" s="146" t="s">
        <v>169</v>
      </c>
      <c r="C29" s="163">
        <v>191326</v>
      </c>
      <c r="D29" s="164" t="s">
        <v>35</v>
      </c>
      <c r="E29" s="164">
        <v>34043</v>
      </c>
      <c r="F29" s="167" t="s">
        <v>9</v>
      </c>
      <c r="G29" s="164" t="s">
        <v>35</v>
      </c>
      <c r="H29" s="164">
        <v>2087</v>
      </c>
      <c r="I29" s="164">
        <v>1158</v>
      </c>
      <c r="J29" s="164">
        <v>150467</v>
      </c>
      <c r="K29" s="164">
        <v>130</v>
      </c>
    </row>
    <row r="30" spans="1:11">
      <c r="A30" s="145"/>
      <c r="B30" s="146"/>
      <c r="C30" s="163"/>
      <c r="D30" s="164"/>
      <c r="E30" s="164"/>
      <c r="F30" s="167"/>
      <c r="G30" s="164"/>
      <c r="H30" s="164"/>
      <c r="I30" s="164"/>
      <c r="J30" s="164"/>
      <c r="K30" s="164"/>
    </row>
    <row r="31" spans="1:11">
      <c r="A31" s="168"/>
      <c r="B31" s="169"/>
      <c r="C31" s="163"/>
      <c r="D31" s="163"/>
      <c r="E31" s="163"/>
      <c r="F31" s="163"/>
      <c r="G31" s="163"/>
      <c r="H31" s="163"/>
      <c r="I31" s="163"/>
      <c r="J31" s="163"/>
      <c r="K31" s="163"/>
    </row>
    <row r="32" spans="1:11" ht="12">
      <c r="A32" s="171"/>
      <c r="B32" s="153" t="s">
        <v>170</v>
      </c>
      <c r="C32" s="155">
        <v>2242675</v>
      </c>
      <c r="D32" s="155">
        <v>114990</v>
      </c>
      <c r="E32" s="155">
        <v>324182</v>
      </c>
      <c r="F32" s="155">
        <v>48662</v>
      </c>
      <c r="G32" s="155">
        <v>242481</v>
      </c>
      <c r="H32" s="155">
        <v>38630</v>
      </c>
      <c r="I32" s="155">
        <v>80398</v>
      </c>
      <c r="J32" s="155">
        <v>1356823</v>
      </c>
      <c r="K32" s="155">
        <v>36509</v>
      </c>
    </row>
  </sheetData>
  <mergeCells count="14">
    <mergeCell ref="H5:H10"/>
    <mergeCell ref="I5:I10"/>
    <mergeCell ref="J5:J10"/>
    <mergeCell ref="K5:K10"/>
    <mergeCell ref="A1:K1"/>
    <mergeCell ref="A3:A10"/>
    <mergeCell ref="B3:B10"/>
    <mergeCell ref="C3:K3"/>
    <mergeCell ref="C4:C10"/>
    <mergeCell ref="D4:K4"/>
    <mergeCell ref="D5:D10"/>
    <mergeCell ref="E5:E10"/>
    <mergeCell ref="F5:F10"/>
    <mergeCell ref="G5:G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</sheetPr>
  <dimension ref="A2:F29"/>
  <sheetViews>
    <sheetView showGridLines="0" showRuler="0" zoomScaleNormal="100" workbookViewId="0">
      <selection activeCell="C57" sqref="C57"/>
    </sheetView>
  </sheetViews>
  <sheetFormatPr baseColWidth="10" defaultRowHeight="11.4"/>
  <cols>
    <col min="1" max="6" width="14.625" customWidth="1"/>
  </cols>
  <sheetData>
    <row r="2" spans="1:6" ht="13.5" customHeight="1">
      <c r="A2" s="10" t="s">
        <v>21</v>
      </c>
    </row>
    <row r="3" spans="1:6" ht="8.25" customHeight="1"/>
    <row r="4" spans="1:6" ht="12" customHeight="1">
      <c r="A4" s="205" t="s">
        <v>0</v>
      </c>
      <c r="B4" s="208" t="s">
        <v>1</v>
      </c>
      <c r="C4" s="211" t="s">
        <v>2</v>
      </c>
      <c r="D4" s="197" t="s">
        <v>3</v>
      </c>
      <c r="E4" s="198"/>
      <c r="F4" s="198"/>
    </row>
    <row r="5" spans="1:6" ht="12" customHeight="1">
      <c r="A5" s="206"/>
      <c r="B5" s="209"/>
      <c r="C5" s="212"/>
      <c r="D5" s="199" t="s">
        <v>4</v>
      </c>
      <c r="E5" s="201" t="s">
        <v>5</v>
      </c>
      <c r="F5" s="202"/>
    </row>
    <row r="6" spans="1:6" ht="12" customHeight="1">
      <c r="A6" s="206"/>
      <c r="B6" s="210"/>
      <c r="C6" s="213"/>
      <c r="D6" s="200"/>
      <c r="E6" s="12" t="s">
        <v>6</v>
      </c>
      <c r="F6" s="13" t="s">
        <v>7</v>
      </c>
    </row>
    <row r="7" spans="1:6" ht="12" customHeight="1">
      <c r="A7" s="207"/>
      <c r="B7" s="11" t="s">
        <v>8</v>
      </c>
      <c r="C7" s="203">
        <v>1000</v>
      </c>
      <c r="D7" s="204"/>
      <c r="E7" s="204"/>
      <c r="F7" s="204"/>
    </row>
    <row r="8" spans="1:6">
      <c r="A8" s="1"/>
    </row>
    <row r="9" spans="1:6">
      <c r="A9" s="2">
        <v>1998</v>
      </c>
      <c r="B9" s="3">
        <v>615</v>
      </c>
      <c r="C9" s="4" t="s">
        <v>9</v>
      </c>
      <c r="D9" s="5">
        <v>578199</v>
      </c>
      <c r="E9" s="5">
        <v>558367</v>
      </c>
      <c r="F9" s="5">
        <v>19832</v>
      </c>
    </row>
    <row r="10" spans="1:6">
      <c r="A10" s="2">
        <v>1999</v>
      </c>
      <c r="B10" s="3">
        <v>592</v>
      </c>
      <c r="C10" s="4" t="s">
        <v>9</v>
      </c>
      <c r="D10" s="5">
        <v>568863</v>
      </c>
      <c r="E10" s="5">
        <v>545423</v>
      </c>
      <c r="F10" s="5">
        <v>23441</v>
      </c>
    </row>
    <row r="11" spans="1:6">
      <c r="A11" s="2">
        <v>2000</v>
      </c>
      <c r="B11" s="3">
        <v>614</v>
      </c>
      <c r="C11" s="4" t="s">
        <v>9</v>
      </c>
      <c r="D11" s="5">
        <v>501138</v>
      </c>
      <c r="E11" s="5">
        <v>465725</v>
      </c>
      <c r="F11" s="5">
        <v>35413</v>
      </c>
    </row>
    <row r="12" spans="1:6">
      <c r="A12" s="2">
        <v>2001</v>
      </c>
      <c r="B12" s="3">
        <v>554</v>
      </c>
      <c r="C12" s="4" t="s">
        <v>9</v>
      </c>
      <c r="D12" s="5">
        <v>493252</v>
      </c>
      <c r="E12" s="5">
        <v>464603</v>
      </c>
      <c r="F12" s="5">
        <v>28649</v>
      </c>
    </row>
    <row r="13" spans="1:6">
      <c r="A13" s="2">
        <v>2002</v>
      </c>
      <c r="B13" s="3">
        <v>546</v>
      </c>
      <c r="C13" s="4" t="s">
        <v>9</v>
      </c>
      <c r="D13" s="5">
        <v>508620</v>
      </c>
      <c r="E13" s="5">
        <v>475175</v>
      </c>
      <c r="F13" s="5">
        <v>33444</v>
      </c>
    </row>
    <row r="14" spans="1:6">
      <c r="A14" s="2">
        <v>2003</v>
      </c>
      <c r="B14" s="3">
        <v>520</v>
      </c>
      <c r="C14" s="4" t="s">
        <v>9</v>
      </c>
      <c r="D14" s="5">
        <v>538725</v>
      </c>
      <c r="E14" s="5">
        <v>501487</v>
      </c>
      <c r="F14" s="5">
        <v>37238</v>
      </c>
    </row>
    <row r="15" spans="1:6">
      <c r="A15" s="2">
        <v>2004</v>
      </c>
      <c r="B15" s="3">
        <v>512</v>
      </c>
      <c r="C15" s="4" t="s">
        <v>9</v>
      </c>
      <c r="D15" s="5">
        <v>596948</v>
      </c>
      <c r="E15" s="5">
        <v>545460</v>
      </c>
      <c r="F15" s="5">
        <v>51487</v>
      </c>
    </row>
    <row r="16" spans="1:6">
      <c r="A16" s="2">
        <v>2005</v>
      </c>
      <c r="B16" s="3">
        <v>456</v>
      </c>
      <c r="C16" s="4" t="s">
        <v>9</v>
      </c>
      <c r="D16" s="5">
        <v>583712</v>
      </c>
      <c r="E16" s="5">
        <v>526520</v>
      </c>
      <c r="F16" s="5">
        <v>57193</v>
      </c>
    </row>
    <row r="17" spans="1:6" ht="13.5" customHeight="1">
      <c r="A17" s="2" t="s">
        <v>10</v>
      </c>
      <c r="B17" s="3">
        <v>619</v>
      </c>
      <c r="C17" s="5">
        <v>8134</v>
      </c>
      <c r="D17" s="5">
        <v>1352504</v>
      </c>
      <c r="E17" s="5">
        <v>1116340</v>
      </c>
      <c r="F17" s="5">
        <v>236164</v>
      </c>
    </row>
    <row r="18" spans="1:6">
      <c r="A18" s="2">
        <v>2007</v>
      </c>
      <c r="B18" s="3">
        <v>638</v>
      </c>
      <c r="C18" s="5">
        <v>8213</v>
      </c>
      <c r="D18" s="5">
        <v>1815835</v>
      </c>
      <c r="E18" s="5">
        <v>1389702</v>
      </c>
      <c r="F18" s="5">
        <v>426133</v>
      </c>
    </row>
    <row r="19" spans="1:6" ht="13.5" customHeight="1">
      <c r="A19" s="2" t="s">
        <v>11</v>
      </c>
      <c r="B19" s="3">
        <v>719</v>
      </c>
      <c r="C19" s="5">
        <v>10168</v>
      </c>
      <c r="D19" s="5">
        <v>2671195</v>
      </c>
      <c r="E19" s="5">
        <v>2022782</v>
      </c>
      <c r="F19" s="5">
        <v>648413</v>
      </c>
    </row>
    <row r="20" spans="1:6">
      <c r="A20" s="2">
        <v>2009</v>
      </c>
      <c r="B20" s="3">
        <v>607</v>
      </c>
      <c r="C20" s="5">
        <v>10230</v>
      </c>
      <c r="D20" s="5">
        <v>2757991</v>
      </c>
      <c r="E20" s="5">
        <v>1957349</v>
      </c>
      <c r="F20" s="5">
        <v>800642</v>
      </c>
    </row>
    <row r="21" spans="1:6">
      <c r="A21" s="2">
        <v>2010</v>
      </c>
      <c r="B21" s="3">
        <v>603</v>
      </c>
      <c r="C21" s="5">
        <v>10984</v>
      </c>
      <c r="D21" s="5">
        <v>3208351</v>
      </c>
      <c r="E21" s="5">
        <v>2139328</v>
      </c>
      <c r="F21" s="5">
        <v>1069023</v>
      </c>
    </row>
    <row r="22" spans="1:6">
      <c r="A22" s="2">
        <v>2011</v>
      </c>
      <c r="B22" s="3">
        <v>654</v>
      </c>
      <c r="C22" s="5">
        <v>12304</v>
      </c>
      <c r="D22" s="5">
        <v>3299332</v>
      </c>
      <c r="E22" s="5">
        <v>2453243</v>
      </c>
      <c r="F22" s="5">
        <v>846090</v>
      </c>
    </row>
    <row r="23" spans="1:6">
      <c r="A23" s="2">
        <v>2012</v>
      </c>
      <c r="B23" s="3">
        <v>683</v>
      </c>
      <c r="C23" s="5">
        <v>11853</v>
      </c>
      <c r="D23" s="5">
        <v>2740164</v>
      </c>
      <c r="E23" s="5">
        <v>2099490</v>
      </c>
      <c r="F23" s="5">
        <v>640674</v>
      </c>
    </row>
    <row r="24" spans="1:6">
      <c r="A24" s="2">
        <v>2013</v>
      </c>
      <c r="B24" s="3">
        <v>696</v>
      </c>
      <c r="C24" s="5">
        <v>12219</v>
      </c>
      <c r="D24" s="5">
        <v>2242675</v>
      </c>
      <c r="E24" s="5">
        <v>1849351</v>
      </c>
      <c r="F24" s="5">
        <v>393325</v>
      </c>
    </row>
    <row r="25" spans="1:6" ht="12" customHeight="1">
      <c r="A25" s="6"/>
      <c r="B25" s="3"/>
      <c r="C25" s="5"/>
      <c r="D25" s="5"/>
      <c r="E25" s="5"/>
      <c r="F25" s="5"/>
    </row>
    <row r="26" spans="1:6" ht="12" customHeight="1">
      <c r="A26" s="7" t="s">
        <v>12</v>
      </c>
      <c r="B26" s="8"/>
    </row>
    <row r="27" spans="1:6" ht="10.5" customHeight="1">
      <c r="A27" s="9" t="s">
        <v>13</v>
      </c>
    </row>
    <row r="28" spans="1:6" ht="10.5" customHeight="1">
      <c r="A28" s="7" t="s">
        <v>14</v>
      </c>
    </row>
    <row r="29" spans="1:6">
      <c r="A29" s="7"/>
    </row>
  </sheetData>
  <mergeCells count="7">
    <mergeCell ref="D4:F4"/>
    <mergeCell ref="D5:D6"/>
    <mergeCell ref="E5:F5"/>
    <mergeCell ref="C7:F7"/>
    <mergeCell ref="A4:A7"/>
    <mergeCell ref="B4:B6"/>
    <mergeCell ref="C4:C6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</sheetPr>
  <dimension ref="A1:F30"/>
  <sheetViews>
    <sheetView showGridLines="0" zoomScaleNormal="100" workbookViewId="0">
      <selection sqref="A1:F1"/>
    </sheetView>
  </sheetViews>
  <sheetFormatPr baseColWidth="10" defaultRowHeight="11.4"/>
  <cols>
    <col min="1" max="6" width="14.625" customWidth="1"/>
  </cols>
  <sheetData>
    <row r="1" spans="1:6" ht="27" customHeight="1">
      <c r="A1" s="214" t="s">
        <v>20</v>
      </c>
      <c r="B1" s="214"/>
      <c r="C1" s="214"/>
      <c r="D1" s="214"/>
      <c r="E1" s="214"/>
      <c r="F1" s="214"/>
    </row>
    <row r="2" spans="1:6" ht="8.25" customHeight="1"/>
    <row r="3" spans="1:6" ht="12" customHeight="1">
      <c r="A3" s="215" t="s">
        <v>0</v>
      </c>
      <c r="B3" s="217" t="s">
        <v>15</v>
      </c>
      <c r="C3" s="197" t="s">
        <v>16</v>
      </c>
      <c r="D3" s="220"/>
      <c r="E3" s="220"/>
      <c r="F3" s="220"/>
    </row>
    <row r="4" spans="1:6" ht="12" customHeight="1">
      <c r="A4" s="212"/>
      <c r="B4" s="218"/>
      <c r="C4" s="221" t="s">
        <v>4</v>
      </c>
      <c r="D4" s="201" t="s">
        <v>17</v>
      </c>
      <c r="E4" s="202"/>
      <c r="F4" s="202"/>
    </row>
    <row r="5" spans="1:6" ht="12" customHeight="1">
      <c r="A5" s="212"/>
      <c r="B5" s="218"/>
      <c r="C5" s="218"/>
      <c r="D5" s="222" t="s">
        <v>18</v>
      </c>
      <c r="E5" s="223"/>
      <c r="F5" s="223"/>
    </row>
    <row r="6" spans="1:6" ht="12" customHeight="1">
      <c r="A6" s="212"/>
      <c r="B6" s="218"/>
      <c r="C6" s="218"/>
      <c r="D6" s="224"/>
      <c r="E6" s="206"/>
      <c r="F6" s="206"/>
    </row>
    <row r="7" spans="1:6" ht="12" customHeight="1">
      <c r="A7" s="212"/>
      <c r="B7" s="218"/>
      <c r="C7" s="218"/>
      <c r="D7" s="199" t="s">
        <v>19</v>
      </c>
      <c r="E7" s="201" t="s">
        <v>5</v>
      </c>
      <c r="F7" s="202"/>
    </row>
    <row r="8" spans="1:6" ht="12" customHeight="1">
      <c r="A8" s="212"/>
      <c r="B8" s="219"/>
      <c r="C8" s="219"/>
      <c r="D8" s="210"/>
      <c r="E8" s="14" t="s">
        <v>6</v>
      </c>
      <c r="F8" s="15" t="s">
        <v>7</v>
      </c>
    </row>
    <row r="9" spans="1:6" ht="12" customHeight="1">
      <c r="A9" s="216"/>
      <c r="B9" s="11" t="s">
        <v>8</v>
      </c>
      <c r="C9" s="203">
        <v>1000</v>
      </c>
      <c r="D9" s="204"/>
      <c r="E9" s="204"/>
      <c r="F9" s="204"/>
    </row>
    <row r="10" spans="1:6">
      <c r="A10" s="1"/>
    </row>
    <row r="11" spans="1:6">
      <c r="A11" s="2">
        <v>1998</v>
      </c>
      <c r="B11" s="3">
        <v>281</v>
      </c>
      <c r="C11" s="4">
        <v>2156203</v>
      </c>
      <c r="D11" s="5">
        <v>461748</v>
      </c>
      <c r="E11" s="5">
        <v>444168</v>
      </c>
      <c r="F11" s="5">
        <v>17580</v>
      </c>
    </row>
    <row r="12" spans="1:6">
      <c r="A12" s="2">
        <v>1999</v>
      </c>
      <c r="B12" s="3">
        <v>262</v>
      </c>
      <c r="C12" s="4">
        <v>2150799</v>
      </c>
      <c r="D12" s="5">
        <v>469186</v>
      </c>
      <c r="E12" s="5">
        <v>447855</v>
      </c>
      <c r="F12" s="5">
        <v>21332</v>
      </c>
    </row>
    <row r="13" spans="1:6">
      <c r="A13" s="2">
        <v>2000</v>
      </c>
      <c r="B13" s="3">
        <v>268</v>
      </c>
      <c r="C13" s="4">
        <v>1806176</v>
      </c>
      <c r="D13" s="5">
        <v>397121</v>
      </c>
      <c r="E13" s="5">
        <v>364084</v>
      </c>
      <c r="F13" s="5">
        <v>33036</v>
      </c>
    </row>
    <row r="14" spans="1:6">
      <c r="A14" s="2">
        <v>2001</v>
      </c>
      <c r="B14" s="3">
        <v>242</v>
      </c>
      <c r="C14" s="4">
        <v>1474610</v>
      </c>
      <c r="D14" s="5">
        <v>399847</v>
      </c>
      <c r="E14" s="5">
        <v>373102</v>
      </c>
      <c r="F14" s="5">
        <v>26745</v>
      </c>
    </row>
    <row r="15" spans="1:6">
      <c r="A15" s="2">
        <v>2002</v>
      </c>
      <c r="B15" s="3">
        <v>246</v>
      </c>
      <c r="C15" s="4">
        <v>1788361</v>
      </c>
      <c r="D15" s="5">
        <v>405362</v>
      </c>
      <c r="E15" s="5">
        <v>374237</v>
      </c>
      <c r="F15" s="5">
        <v>31125</v>
      </c>
    </row>
    <row r="16" spans="1:6">
      <c r="A16" s="2">
        <v>2003</v>
      </c>
      <c r="B16" s="3">
        <v>228</v>
      </c>
      <c r="C16" s="4">
        <v>1786712</v>
      </c>
      <c r="D16" s="5">
        <v>436337</v>
      </c>
      <c r="E16" s="5">
        <v>402051</v>
      </c>
      <c r="F16" s="5">
        <v>34286</v>
      </c>
    </row>
    <row r="17" spans="1:6">
      <c r="A17" s="2">
        <v>2004</v>
      </c>
      <c r="B17" s="3">
        <v>226</v>
      </c>
      <c r="C17" s="4">
        <v>1776370</v>
      </c>
      <c r="D17" s="5">
        <v>488785</v>
      </c>
      <c r="E17" s="5">
        <v>442142</v>
      </c>
      <c r="F17" s="5">
        <v>46644</v>
      </c>
    </row>
    <row r="18" spans="1:6">
      <c r="A18" s="2">
        <v>2005</v>
      </c>
      <c r="B18" s="3">
        <v>205</v>
      </c>
      <c r="C18" s="4">
        <v>1752603</v>
      </c>
      <c r="D18" s="5">
        <v>491281</v>
      </c>
      <c r="E18" s="5">
        <v>441533</v>
      </c>
      <c r="F18" s="5">
        <v>49748</v>
      </c>
    </row>
    <row r="19" spans="1:6" ht="13.2">
      <c r="A19" s="2" t="s">
        <v>10</v>
      </c>
      <c r="B19" s="3">
        <v>359</v>
      </c>
      <c r="C19" s="5">
        <v>2842323</v>
      </c>
      <c r="D19" s="5">
        <v>1232275</v>
      </c>
      <c r="E19" s="5">
        <v>998346</v>
      </c>
      <c r="F19" s="5">
        <v>233929</v>
      </c>
    </row>
    <row r="20" spans="1:6">
      <c r="A20" s="2">
        <v>2007</v>
      </c>
      <c r="B20" s="3">
        <v>371</v>
      </c>
      <c r="C20" s="5">
        <v>3397735</v>
      </c>
      <c r="D20" s="5">
        <v>1699606</v>
      </c>
      <c r="E20" s="5">
        <v>1281482</v>
      </c>
      <c r="F20" s="5">
        <v>418124</v>
      </c>
    </row>
    <row r="21" spans="1:6" ht="13.2">
      <c r="A21" s="2" t="s">
        <v>11</v>
      </c>
      <c r="B21" s="3">
        <v>456</v>
      </c>
      <c r="C21" s="5">
        <v>5985984</v>
      </c>
      <c r="D21" s="5">
        <v>2520685</v>
      </c>
      <c r="E21" s="5">
        <v>1894160</v>
      </c>
      <c r="F21" s="5">
        <v>626524</v>
      </c>
    </row>
    <row r="22" spans="1:6">
      <c r="A22" s="2">
        <v>2009</v>
      </c>
      <c r="B22" s="3">
        <v>400</v>
      </c>
      <c r="C22" s="5">
        <v>5586144</v>
      </c>
      <c r="D22" s="5">
        <v>2539207</v>
      </c>
      <c r="E22" s="5">
        <v>1807738</v>
      </c>
      <c r="F22" s="5">
        <v>731469</v>
      </c>
    </row>
    <row r="23" spans="1:6">
      <c r="A23" s="2">
        <v>2010</v>
      </c>
      <c r="B23" s="3">
        <v>370</v>
      </c>
      <c r="C23" s="5">
        <v>5912463</v>
      </c>
      <c r="D23" s="5">
        <v>2916897</v>
      </c>
      <c r="E23" s="5">
        <v>1872836</v>
      </c>
      <c r="F23" s="5">
        <v>1044061</v>
      </c>
    </row>
    <row r="24" spans="1:6">
      <c r="A24" s="2">
        <v>2011</v>
      </c>
      <c r="B24" s="3">
        <v>409</v>
      </c>
      <c r="C24" s="5">
        <v>6529287</v>
      </c>
      <c r="D24" s="5">
        <v>2931052</v>
      </c>
      <c r="E24" s="5">
        <v>2115181</v>
      </c>
      <c r="F24" s="5">
        <v>815872</v>
      </c>
    </row>
    <row r="25" spans="1:6">
      <c r="A25" s="2">
        <v>2012</v>
      </c>
      <c r="B25" s="3">
        <v>447</v>
      </c>
      <c r="C25" s="5">
        <v>6177320</v>
      </c>
      <c r="D25" s="5">
        <v>2382078</v>
      </c>
      <c r="E25" s="5">
        <v>1760845</v>
      </c>
      <c r="F25" s="5">
        <v>621232</v>
      </c>
    </row>
    <row r="26" spans="1:6">
      <c r="A26" s="2">
        <v>2013</v>
      </c>
      <c r="B26" s="3">
        <v>455</v>
      </c>
      <c r="C26" s="5">
        <v>5420536</v>
      </c>
      <c r="D26" s="5">
        <v>1959502</v>
      </c>
      <c r="E26" s="5">
        <v>1602570</v>
      </c>
      <c r="F26" s="5">
        <v>356933</v>
      </c>
    </row>
    <row r="27" spans="1:6" ht="12" customHeight="1">
      <c r="A27" s="7" t="s">
        <v>12</v>
      </c>
      <c r="B27" s="3"/>
      <c r="C27" s="5"/>
      <c r="D27" s="5"/>
      <c r="E27" s="5"/>
      <c r="F27" s="5"/>
    </row>
    <row r="28" spans="1:6" ht="12" customHeight="1">
      <c r="A28" s="7" t="s">
        <v>13</v>
      </c>
    </row>
    <row r="29" spans="1:6" ht="10.5" customHeight="1">
      <c r="A29" s="7" t="s">
        <v>14</v>
      </c>
    </row>
    <row r="30" spans="1:6" ht="10.5" customHeight="1">
      <c r="A30" s="7"/>
    </row>
  </sheetData>
  <mergeCells count="10">
    <mergeCell ref="A1:F1"/>
    <mergeCell ref="A3:A9"/>
    <mergeCell ref="B3:B8"/>
    <mergeCell ref="C3:F3"/>
    <mergeCell ref="C4:C8"/>
    <mergeCell ref="D4:F4"/>
    <mergeCell ref="D5:F6"/>
    <mergeCell ref="D7:D8"/>
    <mergeCell ref="E7:F7"/>
    <mergeCell ref="C9:F9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Header xml:space="preserve">&amp;C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zoomScaleNormal="100" workbookViewId="0">
      <selection activeCell="B20" sqref="B20"/>
    </sheetView>
  </sheetViews>
  <sheetFormatPr baseColWidth="10" defaultRowHeight="11.4"/>
  <cols>
    <col min="1" max="1" width="4.25" customWidth="1"/>
    <col min="2" max="2" width="29.625" customWidth="1"/>
    <col min="5" max="5" width="10" customWidth="1"/>
    <col min="6" max="6" width="10.25" customWidth="1"/>
    <col min="7" max="7" width="10.625" customWidth="1"/>
    <col min="8" max="8" width="10.25" customWidth="1"/>
  </cols>
  <sheetData>
    <row r="1" spans="1:8">
      <c r="A1" s="16"/>
      <c r="B1" s="16"/>
      <c r="C1" s="16"/>
      <c r="D1" s="16"/>
      <c r="E1" s="16"/>
      <c r="F1" s="16"/>
      <c r="G1" s="16"/>
      <c r="H1" s="16"/>
    </row>
    <row r="2" spans="1:8" ht="13.2">
      <c r="A2" s="40" t="s">
        <v>22</v>
      </c>
      <c r="B2" s="16"/>
      <c r="C2" s="16"/>
      <c r="D2" s="16"/>
      <c r="E2" s="16"/>
      <c r="F2" s="16"/>
      <c r="G2" s="16"/>
      <c r="H2" s="16"/>
    </row>
    <row r="3" spans="1:8">
      <c r="A3" s="16"/>
      <c r="B3" s="16"/>
      <c r="C3" s="16"/>
      <c r="D3" s="16"/>
      <c r="E3" s="16"/>
      <c r="F3" s="16"/>
      <c r="G3" s="16"/>
      <c r="H3" s="16"/>
    </row>
    <row r="4" spans="1:8">
      <c r="A4" s="225" t="s">
        <v>23</v>
      </c>
      <c r="B4" s="228" t="s">
        <v>24</v>
      </c>
      <c r="C4" s="231" t="s">
        <v>25</v>
      </c>
      <c r="D4" s="228" t="s">
        <v>218</v>
      </c>
      <c r="E4" s="234" t="s">
        <v>26</v>
      </c>
      <c r="F4" s="235"/>
      <c r="G4" s="235"/>
      <c r="H4" s="235"/>
    </row>
    <row r="5" spans="1:8">
      <c r="A5" s="226"/>
      <c r="B5" s="229"/>
      <c r="C5" s="232"/>
      <c r="D5" s="233"/>
      <c r="E5" s="236" t="s">
        <v>4</v>
      </c>
      <c r="F5" s="237" t="s">
        <v>27</v>
      </c>
      <c r="G5" s="238"/>
      <c r="H5" s="238"/>
    </row>
    <row r="6" spans="1:8">
      <c r="A6" s="226"/>
      <c r="B6" s="229"/>
      <c r="C6" s="232"/>
      <c r="D6" s="233"/>
      <c r="E6" s="229"/>
      <c r="F6" s="236" t="s">
        <v>28</v>
      </c>
      <c r="G6" s="237" t="s">
        <v>5</v>
      </c>
      <c r="H6" s="238"/>
    </row>
    <row r="7" spans="1:8">
      <c r="A7" s="226"/>
      <c r="B7" s="229"/>
      <c r="C7" s="232"/>
      <c r="D7" s="233"/>
      <c r="E7" s="229"/>
      <c r="F7" s="229"/>
      <c r="G7" s="239" t="s">
        <v>6</v>
      </c>
      <c r="H7" s="239" t="s">
        <v>7</v>
      </c>
    </row>
    <row r="8" spans="1:8">
      <c r="A8" s="226"/>
      <c r="B8" s="229"/>
      <c r="C8" s="232"/>
      <c r="D8" s="233"/>
      <c r="E8" s="229"/>
      <c r="F8" s="229"/>
      <c r="G8" s="239"/>
      <c r="H8" s="239"/>
    </row>
    <row r="9" spans="1:8">
      <c r="A9" s="226"/>
      <c r="B9" s="229"/>
      <c r="C9" s="232"/>
      <c r="D9" s="233"/>
      <c r="E9" s="229"/>
      <c r="F9" s="229"/>
      <c r="G9" s="239"/>
      <c r="H9" s="239"/>
    </row>
    <row r="10" spans="1:8">
      <c r="A10" s="226"/>
      <c r="B10" s="229"/>
      <c r="C10" s="232"/>
      <c r="D10" s="233"/>
      <c r="E10" s="229"/>
      <c r="F10" s="229"/>
      <c r="G10" s="239"/>
      <c r="H10" s="239"/>
    </row>
    <row r="11" spans="1:8">
      <c r="A11" s="227"/>
      <c r="B11" s="230"/>
      <c r="C11" s="240" t="s">
        <v>8</v>
      </c>
      <c r="D11" s="241"/>
      <c r="E11" s="242">
        <v>1000</v>
      </c>
      <c r="F11" s="243"/>
      <c r="G11" s="243"/>
      <c r="H11" s="243"/>
    </row>
    <row r="12" spans="1:8">
      <c r="A12" s="17"/>
      <c r="B12" s="18"/>
      <c r="C12" s="17"/>
      <c r="D12" s="17"/>
      <c r="E12" s="17"/>
      <c r="F12" s="17"/>
      <c r="G12" s="17"/>
      <c r="H12" s="17"/>
    </row>
    <row r="13" spans="1:8" ht="12">
      <c r="A13" s="19"/>
      <c r="B13" s="20" t="s">
        <v>29</v>
      </c>
      <c r="C13" s="21">
        <v>696</v>
      </c>
      <c r="D13" s="22">
        <v>12219</v>
      </c>
      <c r="E13" s="22">
        <v>5880017</v>
      </c>
      <c r="F13" s="23">
        <v>2242675</v>
      </c>
      <c r="G13" s="23">
        <v>1849351</v>
      </c>
      <c r="H13" s="23">
        <v>393325</v>
      </c>
    </row>
    <row r="14" spans="1:8" ht="12">
      <c r="A14" s="19"/>
      <c r="B14" s="24" t="s">
        <v>30</v>
      </c>
      <c r="C14" s="21"/>
      <c r="D14" s="22"/>
      <c r="E14" s="22"/>
      <c r="F14" s="23"/>
      <c r="G14" s="23"/>
      <c r="H14" s="23"/>
    </row>
    <row r="15" spans="1:8" ht="12">
      <c r="A15" s="19"/>
      <c r="B15" s="24"/>
      <c r="C15" s="21"/>
      <c r="D15" s="22"/>
      <c r="E15" s="22"/>
      <c r="F15" s="23"/>
      <c r="G15" s="23"/>
      <c r="H15" s="23"/>
    </row>
    <row r="16" spans="1:8" ht="12">
      <c r="A16" s="28" t="s">
        <v>31</v>
      </c>
      <c r="B16" s="24" t="s">
        <v>32</v>
      </c>
      <c r="C16" s="21">
        <v>196</v>
      </c>
      <c r="D16" s="22">
        <v>6871</v>
      </c>
      <c r="E16" s="22">
        <v>3584292</v>
      </c>
      <c r="F16" s="23">
        <v>1553624</v>
      </c>
      <c r="G16" s="23">
        <v>1215232</v>
      </c>
      <c r="H16" s="23">
        <v>338392</v>
      </c>
    </row>
    <row r="17" spans="1:8" ht="12">
      <c r="A17" s="28"/>
      <c r="B17" s="24" t="s">
        <v>33</v>
      </c>
      <c r="C17" s="21"/>
      <c r="D17" s="22"/>
      <c r="E17" s="22"/>
      <c r="F17" s="23"/>
      <c r="G17" s="23"/>
      <c r="H17" s="23"/>
    </row>
    <row r="18" spans="1:8">
      <c r="A18" s="19">
        <v>20</v>
      </c>
      <c r="B18" s="24" t="s">
        <v>34</v>
      </c>
      <c r="C18" s="25">
        <v>2</v>
      </c>
      <c r="D18" s="38" t="s">
        <v>35</v>
      </c>
      <c r="E18" s="38" t="s">
        <v>35</v>
      </c>
      <c r="F18" s="30" t="s">
        <v>35</v>
      </c>
      <c r="G18" s="30" t="s">
        <v>35</v>
      </c>
      <c r="H18" s="30" t="s">
        <v>35</v>
      </c>
    </row>
    <row r="19" spans="1:8">
      <c r="A19" s="19">
        <v>22</v>
      </c>
      <c r="B19" s="24" t="s">
        <v>36</v>
      </c>
      <c r="C19" s="25">
        <v>36</v>
      </c>
      <c r="D19" s="26">
        <v>940</v>
      </c>
      <c r="E19" s="26">
        <v>440542</v>
      </c>
      <c r="F19" s="27">
        <v>165585</v>
      </c>
      <c r="G19" s="27">
        <v>129025</v>
      </c>
      <c r="H19" s="27">
        <v>36560</v>
      </c>
    </row>
    <row r="20" spans="1:8" ht="34.200000000000003">
      <c r="A20" s="29">
        <v>23</v>
      </c>
      <c r="B20" s="39" t="s">
        <v>37</v>
      </c>
      <c r="C20" s="25">
        <v>34</v>
      </c>
      <c r="D20" s="26">
        <v>926</v>
      </c>
      <c r="E20" s="26">
        <v>465677</v>
      </c>
      <c r="F20" s="27">
        <v>171711</v>
      </c>
      <c r="G20" s="27">
        <v>151868</v>
      </c>
      <c r="H20" s="27">
        <v>19843</v>
      </c>
    </row>
    <row r="21" spans="1:8">
      <c r="A21" s="19">
        <v>25</v>
      </c>
      <c r="B21" s="24" t="s">
        <v>38</v>
      </c>
      <c r="C21" s="25">
        <v>24</v>
      </c>
      <c r="D21" s="26">
        <v>573</v>
      </c>
      <c r="E21" s="26">
        <v>384610</v>
      </c>
      <c r="F21" s="27">
        <v>89303</v>
      </c>
      <c r="G21" s="27">
        <v>67220</v>
      </c>
      <c r="H21" s="27">
        <v>22082</v>
      </c>
    </row>
    <row r="22" spans="1:8" ht="34.200000000000003" customHeight="1">
      <c r="A22" s="29">
        <v>26</v>
      </c>
      <c r="B22" s="39" t="s">
        <v>39</v>
      </c>
      <c r="C22" s="25">
        <v>13</v>
      </c>
      <c r="D22" s="26">
        <v>1395</v>
      </c>
      <c r="E22" s="26">
        <v>555698</v>
      </c>
      <c r="F22" s="27">
        <v>464184</v>
      </c>
      <c r="G22" s="27">
        <v>378558</v>
      </c>
      <c r="H22" s="27">
        <v>85625</v>
      </c>
    </row>
    <row r="23" spans="1:8">
      <c r="A23" s="19">
        <v>27</v>
      </c>
      <c r="B23" s="24" t="s">
        <v>40</v>
      </c>
      <c r="C23" s="25">
        <v>11</v>
      </c>
      <c r="D23" s="26">
        <v>335</v>
      </c>
      <c r="E23" s="38">
        <v>314626</v>
      </c>
      <c r="F23" s="30">
        <v>55972</v>
      </c>
      <c r="G23" s="30">
        <v>50359</v>
      </c>
      <c r="H23" s="30">
        <v>5613</v>
      </c>
    </row>
    <row r="24" spans="1:8">
      <c r="A24" s="19">
        <v>28</v>
      </c>
      <c r="B24" s="24" t="s">
        <v>41</v>
      </c>
      <c r="C24" s="25">
        <v>45</v>
      </c>
      <c r="D24" s="26">
        <v>1433</v>
      </c>
      <c r="E24" s="26">
        <v>877764</v>
      </c>
      <c r="F24" s="27">
        <v>307790</v>
      </c>
      <c r="G24" s="27">
        <v>173666</v>
      </c>
      <c r="H24" s="27">
        <v>134124</v>
      </c>
    </row>
    <row r="25" spans="1:8" ht="22.8">
      <c r="A25" s="29" t="s">
        <v>42</v>
      </c>
      <c r="B25" s="39" t="s">
        <v>43</v>
      </c>
      <c r="C25" s="25">
        <v>6</v>
      </c>
      <c r="D25" s="26">
        <v>276</v>
      </c>
      <c r="E25" s="38">
        <v>302849</v>
      </c>
      <c r="F25" s="30">
        <v>171167</v>
      </c>
      <c r="G25" s="30" t="s">
        <v>35</v>
      </c>
      <c r="H25" s="30" t="s">
        <v>35</v>
      </c>
    </row>
    <row r="26" spans="1:8" ht="22.8">
      <c r="A26" s="29" t="s">
        <v>44</v>
      </c>
      <c r="B26" s="39" t="s">
        <v>45</v>
      </c>
      <c r="C26" s="25">
        <v>11</v>
      </c>
      <c r="D26" s="26">
        <v>207</v>
      </c>
      <c r="E26" s="26">
        <v>74522</v>
      </c>
      <c r="F26" s="27">
        <v>40786</v>
      </c>
      <c r="G26" s="27">
        <v>36006</v>
      </c>
      <c r="H26" s="27">
        <v>4780</v>
      </c>
    </row>
    <row r="27" spans="1:8">
      <c r="A27" s="19"/>
      <c r="B27" s="24"/>
      <c r="C27" s="25"/>
      <c r="D27" s="26"/>
      <c r="E27" s="26"/>
      <c r="F27" s="27"/>
      <c r="G27" s="27"/>
      <c r="H27" s="27"/>
    </row>
    <row r="28" spans="1:8" ht="12">
      <c r="A28" s="28" t="s">
        <v>46</v>
      </c>
      <c r="B28" s="24" t="s">
        <v>47</v>
      </c>
      <c r="C28" s="21">
        <v>255</v>
      </c>
      <c r="D28" s="22">
        <v>2911</v>
      </c>
      <c r="E28" s="22">
        <v>1818174</v>
      </c>
      <c r="F28" s="23">
        <v>393450</v>
      </c>
      <c r="G28" s="23">
        <v>375280</v>
      </c>
      <c r="H28" s="23">
        <v>18171</v>
      </c>
    </row>
    <row r="29" spans="1:8">
      <c r="A29" s="19"/>
      <c r="B29" s="24" t="s">
        <v>48</v>
      </c>
      <c r="C29" s="25"/>
      <c r="D29" s="26"/>
      <c r="E29" s="26"/>
      <c r="F29" s="27"/>
      <c r="G29" s="27"/>
      <c r="H29" s="27"/>
    </row>
    <row r="30" spans="1:8">
      <c r="A30" s="19" t="s">
        <v>49</v>
      </c>
      <c r="B30" s="24" t="s">
        <v>50</v>
      </c>
      <c r="C30" s="25">
        <v>41</v>
      </c>
      <c r="D30" s="26">
        <v>262</v>
      </c>
      <c r="E30" s="26">
        <v>278079</v>
      </c>
      <c r="F30" s="27">
        <v>22707</v>
      </c>
      <c r="G30" s="30" t="s">
        <v>35</v>
      </c>
      <c r="H30" s="41" t="s">
        <v>35</v>
      </c>
    </row>
    <row r="31" spans="1:8">
      <c r="A31" s="19" t="s">
        <v>51</v>
      </c>
      <c r="B31" s="24" t="s">
        <v>52</v>
      </c>
      <c r="C31" s="25">
        <v>69</v>
      </c>
      <c r="D31" s="26">
        <v>1153</v>
      </c>
      <c r="E31" s="26">
        <v>665000</v>
      </c>
      <c r="F31" s="27">
        <v>165965</v>
      </c>
      <c r="G31" s="30">
        <v>158042</v>
      </c>
      <c r="H31" s="30">
        <v>7923</v>
      </c>
    </row>
    <row r="32" spans="1:8" ht="34.200000000000003">
      <c r="A32" s="29" t="s">
        <v>53</v>
      </c>
      <c r="B32" s="39" t="s">
        <v>54</v>
      </c>
      <c r="C32" s="25">
        <v>145</v>
      </c>
      <c r="D32" s="26">
        <v>1496</v>
      </c>
      <c r="E32" s="26">
        <v>875095</v>
      </c>
      <c r="F32" s="27">
        <v>204778</v>
      </c>
      <c r="G32" s="30" t="s">
        <v>35</v>
      </c>
      <c r="H32" s="30" t="s">
        <v>35</v>
      </c>
    </row>
    <row r="33" spans="1:8">
      <c r="A33" s="19"/>
      <c r="B33" s="24"/>
      <c r="C33" s="25"/>
      <c r="D33" s="26"/>
      <c r="E33" s="26"/>
      <c r="F33" s="27"/>
      <c r="G33" s="27"/>
      <c r="H33" s="27"/>
    </row>
    <row r="34" spans="1:8" ht="12">
      <c r="A34" s="28" t="s">
        <v>55</v>
      </c>
      <c r="B34" s="24" t="s">
        <v>56</v>
      </c>
      <c r="C34" s="21">
        <v>239</v>
      </c>
      <c r="D34" s="22">
        <v>2366</v>
      </c>
      <c r="E34" s="22">
        <v>454803</v>
      </c>
      <c r="F34" s="23">
        <v>282890</v>
      </c>
      <c r="G34" s="23">
        <v>246498</v>
      </c>
      <c r="H34" s="23">
        <v>36392</v>
      </c>
    </row>
    <row r="35" spans="1:8">
      <c r="A35" s="19"/>
      <c r="B35" s="24" t="s">
        <v>33</v>
      </c>
      <c r="C35" s="25"/>
      <c r="D35" s="26"/>
      <c r="E35" s="26"/>
      <c r="F35" s="27"/>
      <c r="G35" s="27"/>
      <c r="H35" s="27"/>
    </row>
    <row r="36" spans="1:8" ht="34.200000000000003" customHeight="1">
      <c r="A36" s="29" t="s">
        <v>57</v>
      </c>
      <c r="B36" s="39" t="s">
        <v>58</v>
      </c>
      <c r="C36" s="25">
        <v>215</v>
      </c>
      <c r="D36" s="26">
        <v>1878</v>
      </c>
      <c r="E36" s="26">
        <v>393229</v>
      </c>
      <c r="F36" s="27">
        <v>245613</v>
      </c>
      <c r="G36" s="27">
        <v>212029</v>
      </c>
      <c r="H36" s="27">
        <v>33584</v>
      </c>
    </row>
    <row r="37" spans="1:8">
      <c r="A37" s="19"/>
      <c r="B37" s="24" t="s">
        <v>59</v>
      </c>
      <c r="C37" s="25"/>
      <c r="D37" s="16"/>
      <c r="E37" s="16"/>
      <c r="F37" s="27"/>
      <c r="G37" s="27"/>
      <c r="H37" s="27"/>
    </row>
    <row r="38" spans="1:8">
      <c r="A38" s="19" t="s">
        <v>60</v>
      </c>
      <c r="B38" s="24" t="s">
        <v>61</v>
      </c>
      <c r="C38" s="25">
        <v>162</v>
      </c>
      <c r="D38" s="26">
        <v>1439</v>
      </c>
      <c r="E38" s="26">
        <v>342825</v>
      </c>
      <c r="F38" s="27">
        <v>211665</v>
      </c>
      <c r="G38" s="27">
        <v>180579</v>
      </c>
      <c r="H38" s="27">
        <v>31086</v>
      </c>
    </row>
    <row r="39" spans="1:8" ht="22.8" customHeight="1">
      <c r="A39" s="29" t="s">
        <v>62</v>
      </c>
      <c r="B39" s="39" t="s">
        <v>63</v>
      </c>
      <c r="C39" s="25">
        <v>53</v>
      </c>
      <c r="D39" s="26">
        <v>439</v>
      </c>
      <c r="E39" s="26">
        <v>50403</v>
      </c>
      <c r="F39" s="27">
        <v>33948</v>
      </c>
      <c r="G39" s="27">
        <v>31450</v>
      </c>
      <c r="H39" s="27">
        <v>2498</v>
      </c>
    </row>
    <row r="40" spans="1:8">
      <c r="A40" s="19"/>
      <c r="B40" s="31"/>
      <c r="C40" s="26"/>
      <c r="D40" s="26"/>
      <c r="E40" s="26"/>
      <c r="F40" s="27"/>
      <c r="G40" s="27"/>
      <c r="H40" s="27"/>
    </row>
    <row r="41" spans="1:8">
      <c r="A41" s="32" t="s">
        <v>12</v>
      </c>
      <c r="B41" s="33"/>
      <c r="C41" s="34"/>
      <c r="D41" s="34"/>
      <c r="E41" s="34"/>
      <c r="F41" s="35"/>
      <c r="G41" s="35"/>
      <c r="H41" s="35"/>
    </row>
    <row r="42" spans="1:8">
      <c r="A42" s="36" t="s">
        <v>64</v>
      </c>
      <c r="B42" s="37"/>
      <c r="C42" s="34"/>
      <c r="D42" s="34"/>
      <c r="E42" s="34"/>
      <c r="F42" s="35"/>
      <c r="G42" s="35"/>
      <c r="H42" s="35"/>
    </row>
  </sheetData>
  <mergeCells count="13">
    <mergeCell ref="A4:A11"/>
    <mergeCell ref="B4:B11"/>
    <mergeCell ref="C4:C10"/>
    <mergeCell ref="D4:D10"/>
    <mergeCell ref="E4:H4"/>
    <mergeCell ref="E5:E10"/>
    <mergeCell ref="F5:H5"/>
    <mergeCell ref="F6:F10"/>
    <mergeCell ref="G6:H6"/>
    <mergeCell ref="G7:G10"/>
    <mergeCell ref="H7:H10"/>
    <mergeCell ref="C11:D11"/>
    <mergeCell ref="E11:H1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GridLines="0" zoomScaleNormal="100" workbookViewId="0">
      <selection activeCell="O24" sqref="O24"/>
    </sheetView>
  </sheetViews>
  <sheetFormatPr baseColWidth="10" defaultRowHeight="11.4"/>
  <cols>
    <col min="1" max="1" width="5.125" customWidth="1"/>
    <col min="2" max="2" width="24.625" customWidth="1"/>
    <col min="4" max="4" width="7.375" bestFit="1" customWidth="1"/>
    <col min="5" max="5" width="9" bestFit="1" customWidth="1"/>
    <col min="6" max="6" width="8.75" customWidth="1"/>
    <col min="7" max="7" width="7.375" bestFit="1" customWidth="1"/>
    <col min="8" max="8" width="11.75" customWidth="1"/>
    <col min="9" max="9" width="9.875" bestFit="1" customWidth="1"/>
  </cols>
  <sheetData>
    <row r="1" spans="1:9" ht="26.25" customHeight="1">
      <c r="A1" s="247" t="s">
        <v>65</v>
      </c>
      <c r="B1" s="248"/>
      <c r="C1" s="248"/>
      <c r="D1" s="248"/>
      <c r="E1" s="248"/>
      <c r="F1" s="248"/>
      <c r="G1" s="248"/>
      <c r="H1" s="248"/>
      <c r="I1" s="248"/>
    </row>
    <row r="2" spans="1:9" ht="14.4">
      <c r="A2" s="42"/>
      <c r="B2" s="42"/>
      <c r="C2" s="42"/>
      <c r="D2" s="42"/>
      <c r="E2" s="42"/>
      <c r="F2" s="42"/>
      <c r="G2" s="42"/>
      <c r="H2" s="42"/>
      <c r="I2" s="42"/>
    </row>
    <row r="3" spans="1:9">
      <c r="A3" s="251" t="s">
        <v>66</v>
      </c>
      <c r="B3" s="254" t="s">
        <v>24</v>
      </c>
      <c r="C3" s="257" t="s">
        <v>67</v>
      </c>
      <c r="D3" s="249" t="s">
        <v>68</v>
      </c>
      <c r="E3" s="250"/>
      <c r="F3" s="250"/>
      <c r="G3" s="250"/>
      <c r="H3" s="250"/>
      <c r="I3" s="250"/>
    </row>
    <row r="4" spans="1:9">
      <c r="A4" s="252"/>
      <c r="B4" s="255"/>
      <c r="C4" s="245"/>
      <c r="D4" s="258" t="s">
        <v>69</v>
      </c>
      <c r="E4" s="244" t="s">
        <v>86</v>
      </c>
      <c r="F4" s="258" t="s">
        <v>84</v>
      </c>
      <c r="G4" s="244" t="s">
        <v>85</v>
      </c>
      <c r="H4" s="258" t="s">
        <v>220</v>
      </c>
      <c r="I4" s="244" t="s">
        <v>83</v>
      </c>
    </row>
    <row r="5" spans="1:9">
      <c r="A5" s="252"/>
      <c r="B5" s="255"/>
      <c r="C5" s="245"/>
      <c r="D5" s="255"/>
      <c r="E5" s="245"/>
      <c r="F5" s="255"/>
      <c r="G5" s="245"/>
      <c r="H5" s="255"/>
      <c r="I5" s="245"/>
    </row>
    <row r="6" spans="1:9">
      <c r="A6" s="252"/>
      <c r="B6" s="255"/>
      <c r="C6" s="245"/>
      <c r="D6" s="255"/>
      <c r="E6" s="245"/>
      <c r="F6" s="255"/>
      <c r="G6" s="245"/>
      <c r="H6" s="255"/>
      <c r="I6" s="245"/>
    </row>
    <row r="7" spans="1:9">
      <c r="A7" s="252"/>
      <c r="B7" s="255"/>
      <c r="C7" s="245"/>
      <c r="D7" s="255"/>
      <c r="E7" s="245"/>
      <c r="F7" s="255"/>
      <c r="G7" s="245"/>
      <c r="H7" s="255"/>
      <c r="I7" s="245"/>
    </row>
    <row r="8" spans="1:9">
      <c r="A8" s="252"/>
      <c r="B8" s="255"/>
      <c r="C8" s="245"/>
      <c r="D8" s="255"/>
      <c r="E8" s="245"/>
      <c r="F8" s="255"/>
      <c r="G8" s="245"/>
      <c r="H8" s="255"/>
      <c r="I8" s="245"/>
    </row>
    <row r="9" spans="1:9">
      <c r="A9" s="252"/>
      <c r="B9" s="255"/>
      <c r="C9" s="245"/>
      <c r="D9" s="255"/>
      <c r="E9" s="245"/>
      <c r="F9" s="255"/>
      <c r="G9" s="245"/>
      <c r="H9" s="255"/>
      <c r="I9" s="245"/>
    </row>
    <row r="10" spans="1:9">
      <c r="A10" s="253"/>
      <c r="B10" s="256"/>
      <c r="C10" s="246"/>
      <c r="D10" s="256"/>
      <c r="E10" s="246"/>
      <c r="F10" s="256"/>
      <c r="G10" s="246"/>
      <c r="H10" s="256"/>
      <c r="I10" s="246"/>
    </row>
    <row r="11" spans="1:9">
      <c r="A11" s="43"/>
      <c r="B11" s="43"/>
      <c r="C11" s="53"/>
      <c r="D11" s="44"/>
      <c r="E11" s="43"/>
      <c r="F11" s="43"/>
      <c r="G11" s="43"/>
      <c r="H11" s="43"/>
      <c r="I11" s="43"/>
    </row>
    <row r="12" spans="1:9" ht="12">
      <c r="A12" s="43"/>
      <c r="B12" s="45" t="s">
        <v>29</v>
      </c>
      <c r="C12" s="54">
        <v>2242675</v>
      </c>
      <c r="D12" s="50">
        <v>114990</v>
      </c>
      <c r="E12" s="50">
        <v>324182</v>
      </c>
      <c r="F12" s="50">
        <v>48662</v>
      </c>
      <c r="G12" s="50">
        <v>242481</v>
      </c>
      <c r="H12" s="50">
        <v>80398</v>
      </c>
      <c r="I12" s="50">
        <v>1356823</v>
      </c>
    </row>
    <row r="13" spans="1:9">
      <c r="A13" s="43"/>
      <c r="B13" s="46" t="s">
        <v>30</v>
      </c>
      <c r="C13" s="55"/>
      <c r="D13" s="51"/>
      <c r="E13" s="51"/>
      <c r="F13" s="51"/>
      <c r="G13" s="51"/>
      <c r="H13" s="51"/>
      <c r="I13" s="51"/>
    </row>
    <row r="14" spans="1:9">
      <c r="A14" s="43"/>
      <c r="B14" s="46"/>
      <c r="C14" s="55"/>
      <c r="D14" s="51"/>
      <c r="E14" s="51"/>
      <c r="F14" s="51"/>
      <c r="G14" s="51"/>
      <c r="H14" s="51"/>
      <c r="I14" s="51"/>
    </row>
    <row r="15" spans="1:9" ht="12">
      <c r="A15" s="47" t="s">
        <v>31</v>
      </c>
      <c r="B15" s="46" t="s">
        <v>70</v>
      </c>
      <c r="C15" s="54">
        <v>1553624</v>
      </c>
      <c r="D15" s="50">
        <v>73504</v>
      </c>
      <c r="E15" s="50">
        <v>126518</v>
      </c>
      <c r="F15" s="50">
        <v>22522</v>
      </c>
      <c r="G15" s="50">
        <v>232492</v>
      </c>
      <c r="H15" s="50">
        <v>9453</v>
      </c>
      <c r="I15" s="50">
        <v>1088547</v>
      </c>
    </row>
    <row r="16" spans="1:9">
      <c r="A16" s="43"/>
      <c r="B16" s="46" t="s">
        <v>33</v>
      </c>
      <c r="C16" s="55"/>
      <c r="D16" s="51"/>
      <c r="E16" s="51"/>
      <c r="F16" s="51"/>
      <c r="G16" s="51"/>
      <c r="H16" s="51"/>
      <c r="I16" s="51"/>
    </row>
    <row r="17" spans="1:10" ht="25.05" customHeight="1">
      <c r="A17" s="49">
        <v>22</v>
      </c>
      <c r="B17" s="44" t="s">
        <v>71</v>
      </c>
      <c r="C17" s="57">
        <v>165585</v>
      </c>
      <c r="D17" s="59" t="s">
        <v>35</v>
      </c>
      <c r="E17" s="58">
        <v>33215</v>
      </c>
      <c r="F17" s="58" t="s">
        <v>35</v>
      </c>
      <c r="G17" s="64" t="s">
        <v>9</v>
      </c>
      <c r="H17" s="58" t="s">
        <v>35</v>
      </c>
      <c r="I17" s="58">
        <v>120007</v>
      </c>
      <c r="J17" s="42"/>
    </row>
    <row r="18" spans="1:10" ht="36" customHeight="1">
      <c r="A18" s="49">
        <v>23</v>
      </c>
      <c r="B18" s="44" t="s">
        <v>72</v>
      </c>
      <c r="C18" s="57">
        <v>171711</v>
      </c>
      <c r="D18" s="64" t="s">
        <v>35</v>
      </c>
      <c r="E18" s="58">
        <v>24823</v>
      </c>
      <c r="F18" s="58">
        <v>6258</v>
      </c>
      <c r="G18" s="59" t="s">
        <v>9</v>
      </c>
      <c r="H18" s="59" t="s">
        <v>35</v>
      </c>
      <c r="I18" s="58">
        <v>140262</v>
      </c>
      <c r="J18" s="42"/>
    </row>
    <row r="19" spans="1:10" ht="14.4">
      <c r="A19" s="48">
        <v>25</v>
      </c>
      <c r="B19" s="46" t="s">
        <v>38</v>
      </c>
      <c r="C19" s="57">
        <v>89303</v>
      </c>
      <c r="D19" s="58">
        <v>30747</v>
      </c>
      <c r="E19" s="59" t="s">
        <v>35</v>
      </c>
      <c r="F19" s="58" t="s">
        <v>35</v>
      </c>
      <c r="G19" s="58">
        <v>3861</v>
      </c>
      <c r="H19" s="58" t="s">
        <v>35</v>
      </c>
      <c r="I19" s="58">
        <v>52054</v>
      </c>
      <c r="J19" s="42"/>
    </row>
    <row r="20" spans="1:10" ht="48" customHeight="1">
      <c r="A20" s="49">
        <v>26</v>
      </c>
      <c r="B20" s="44" t="s">
        <v>73</v>
      </c>
      <c r="C20" s="57">
        <v>464184</v>
      </c>
      <c r="D20" s="59" t="s">
        <v>35</v>
      </c>
      <c r="E20" s="58" t="s">
        <v>35</v>
      </c>
      <c r="F20" s="59" t="s">
        <v>35</v>
      </c>
      <c r="G20" s="58">
        <v>22975</v>
      </c>
      <c r="H20" s="59" t="s">
        <v>35</v>
      </c>
      <c r="I20" s="58">
        <v>409986</v>
      </c>
      <c r="J20" s="42"/>
    </row>
    <row r="21" spans="1:10" ht="25.05" customHeight="1">
      <c r="A21" s="49">
        <v>27</v>
      </c>
      <c r="B21" s="44" t="s">
        <v>74</v>
      </c>
      <c r="C21" s="57">
        <v>55972</v>
      </c>
      <c r="D21" s="59" t="s">
        <v>35</v>
      </c>
      <c r="E21" s="59" t="s">
        <v>35</v>
      </c>
      <c r="F21" s="64" t="s">
        <v>9</v>
      </c>
      <c r="G21" s="64" t="s">
        <v>35</v>
      </c>
      <c r="H21" s="64" t="s">
        <v>9</v>
      </c>
      <c r="I21" s="58">
        <v>52970</v>
      </c>
      <c r="J21" s="42"/>
    </row>
    <row r="22" spans="1:10" ht="14.4">
      <c r="A22" s="48">
        <v>28</v>
      </c>
      <c r="B22" s="46" t="s">
        <v>41</v>
      </c>
      <c r="C22" s="57">
        <v>307790</v>
      </c>
      <c r="D22" s="58">
        <v>20945</v>
      </c>
      <c r="E22" s="58">
        <v>12182</v>
      </c>
      <c r="F22" s="58" t="s">
        <v>35</v>
      </c>
      <c r="G22" s="58">
        <v>45889</v>
      </c>
      <c r="H22" s="58" t="s">
        <v>35</v>
      </c>
      <c r="I22" s="58">
        <v>223934</v>
      </c>
      <c r="J22" s="42"/>
    </row>
    <row r="23" spans="1:10" ht="25.05" customHeight="1">
      <c r="A23" s="49">
        <v>29</v>
      </c>
      <c r="B23" s="44" t="s">
        <v>75</v>
      </c>
      <c r="C23" s="57">
        <v>171167</v>
      </c>
      <c r="D23" s="58" t="s">
        <v>35</v>
      </c>
      <c r="E23" s="59" t="s">
        <v>35</v>
      </c>
      <c r="F23" s="64" t="s">
        <v>9</v>
      </c>
      <c r="G23" s="58" t="s">
        <v>35</v>
      </c>
      <c r="H23" s="59" t="s">
        <v>9</v>
      </c>
      <c r="I23" s="64" t="s">
        <v>9</v>
      </c>
      <c r="J23" s="42"/>
    </row>
    <row r="24" spans="1:10" ht="36" customHeight="1">
      <c r="A24" s="49">
        <v>33</v>
      </c>
      <c r="B24" s="44" t="s">
        <v>76</v>
      </c>
      <c r="C24" s="57">
        <v>40786</v>
      </c>
      <c r="D24" s="64" t="s">
        <v>9</v>
      </c>
      <c r="E24" s="58" t="s">
        <v>35</v>
      </c>
      <c r="F24" s="64" t="s">
        <v>9</v>
      </c>
      <c r="G24" s="58" t="s">
        <v>35</v>
      </c>
      <c r="H24" s="64" t="s">
        <v>9</v>
      </c>
      <c r="I24" s="58">
        <v>16140</v>
      </c>
      <c r="J24" s="42"/>
    </row>
    <row r="25" spans="1:10" ht="14.4">
      <c r="A25" s="49"/>
      <c r="B25" s="44"/>
      <c r="C25" s="57"/>
      <c r="D25" s="64"/>
      <c r="E25" s="58"/>
      <c r="F25" s="64"/>
      <c r="G25" s="59"/>
      <c r="H25" s="64"/>
      <c r="I25" s="58"/>
      <c r="J25" s="42"/>
    </row>
    <row r="26" spans="1:10" ht="14.4">
      <c r="A26" s="47" t="s">
        <v>46</v>
      </c>
      <c r="B26" s="46" t="s">
        <v>77</v>
      </c>
      <c r="C26" s="60">
        <v>393450</v>
      </c>
      <c r="D26" s="61">
        <v>14190</v>
      </c>
      <c r="E26" s="61">
        <v>167039</v>
      </c>
      <c r="F26" s="61">
        <v>22358</v>
      </c>
      <c r="G26" s="62">
        <v>247</v>
      </c>
      <c r="H26" s="61">
        <v>31804</v>
      </c>
      <c r="I26" s="61">
        <v>117861</v>
      </c>
      <c r="J26" s="42"/>
    </row>
    <row r="27" spans="1:10" ht="14.4">
      <c r="A27" s="43"/>
      <c r="B27" s="46" t="s">
        <v>48</v>
      </c>
      <c r="C27" s="63"/>
      <c r="D27" s="59"/>
      <c r="E27" s="59"/>
      <c r="F27" s="59"/>
      <c r="G27" s="59"/>
      <c r="H27" s="59"/>
      <c r="I27" s="59"/>
      <c r="J27" s="42"/>
    </row>
    <row r="28" spans="1:10" ht="14.4">
      <c r="A28" s="48">
        <v>41</v>
      </c>
      <c r="B28" s="46" t="s">
        <v>50</v>
      </c>
      <c r="C28" s="57">
        <v>22707</v>
      </c>
      <c r="D28" s="59" t="s">
        <v>35</v>
      </c>
      <c r="E28" s="58">
        <v>5300</v>
      </c>
      <c r="F28" s="59" t="s">
        <v>35</v>
      </c>
      <c r="G28" s="64" t="s">
        <v>9</v>
      </c>
      <c r="H28" s="64" t="s">
        <v>35</v>
      </c>
      <c r="I28" s="58">
        <v>15485</v>
      </c>
      <c r="J28" s="42"/>
    </row>
    <row r="29" spans="1:10" ht="14.4">
      <c r="A29" s="48">
        <v>42</v>
      </c>
      <c r="B29" s="46" t="s">
        <v>52</v>
      </c>
      <c r="C29" s="57">
        <v>165965</v>
      </c>
      <c r="D29" s="58">
        <v>8311</v>
      </c>
      <c r="E29" s="58">
        <v>114142</v>
      </c>
      <c r="F29" s="58">
        <v>20831</v>
      </c>
      <c r="G29" s="64" t="s">
        <v>9</v>
      </c>
      <c r="H29" s="58">
        <v>9935</v>
      </c>
      <c r="I29" s="58">
        <v>3109</v>
      </c>
      <c r="J29" s="42"/>
    </row>
    <row r="30" spans="1:10" ht="48" customHeight="1">
      <c r="A30" s="49">
        <v>43</v>
      </c>
      <c r="B30" s="44" t="s">
        <v>78</v>
      </c>
      <c r="C30" s="57">
        <v>204778</v>
      </c>
      <c r="D30" s="58" t="s">
        <v>35</v>
      </c>
      <c r="E30" s="58">
        <v>47596</v>
      </c>
      <c r="F30" s="59" t="s">
        <v>35</v>
      </c>
      <c r="G30" s="59">
        <v>247</v>
      </c>
      <c r="H30" s="58" t="s">
        <v>35</v>
      </c>
      <c r="I30" s="58">
        <v>99267</v>
      </c>
      <c r="J30" s="42"/>
    </row>
    <row r="31" spans="1:10" ht="13.8">
      <c r="A31" s="48"/>
      <c r="B31" s="44"/>
      <c r="C31" s="57"/>
      <c r="D31" s="58"/>
      <c r="E31" s="58"/>
      <c r="F31" s="59"/>
      <c r="G31" s="59"/>
      <c r="H31" s="58"/>
      <c r="I31" s="58"/>
      <c r="J31" s="65"/>
    </row>
    <row r="32" spans="1:10" ht="13.8">
      <c r="A32" s="47" t="s">
        <v>55</v>
      </c>
      <c r="B32" s="46" t="s">
        <v>79</v>
      </c>
      <c r="C32" s="60">
        <v>282890</v>
      </c>
      <c r="D32" s="61">
        <v>24837</v>
      </c>
      <c r="E32" s="61">
        <v>30276</v>
      </c>
      <c r="F32" s="61">
        <v>3782</v>
      </c>
      <c r="G32" s="61">
        <v>9687</v>
      </c>
      <c r="H32" s="61">
        <v>31694</v>
      </c>
      <c r="I32" s="61">
        <v>150331</v>
      </c>
      <c r="J32" s="65"/>
    </row>
    <row r="33" spans="1:9">
      <c r="A33" s="46"/>
      <c r="B33" s="46" t="s">
        <v>33</v>
      </c>
      <c r="C33" s="55"/>
      <c r="D33" s="51"/>
      <c r="E33" s="51"/>
      <c r="F33" s="51"/>
      <c r="G33" s="51"/>
      <c r="H33" s="51"/>
      <c r="I33" s="51"/>
    </row>
    <row r="34" spans="1:9" ht="45.6" customHeight="1">
      <c r="A34" s="49">
        <v>71</v>
      </c>
      <c r="B34" s="44" t="s">
        <v>80</v>
      </c>
      <c r="C34" s="56">
        <v>245613</v>
      </c>
      <c r="D34" s="52">
        <v>22002</v>
      </c>
      <c r="E34" s="52">
        <v>27494</v>
      </c>
      <c r="F34" s="52">
        <v>3077</v>
      </c>
      <c r="G34" s="52">
        <v>6135</v>
      </c>
      <c r="H34" s="52">
        <v>26951</v>
      </c>
      <c r="I34" s="52">
        <v>130862</v>
      </c>
    </row>
    <row r="35" spans="1:9" ht="14.4">
      <c r="A35" s="43"/>
      <c r="B35" s="66" t="s">
        <v>59</v>
      </c>
      <c r="C35" s="42"/>
      <c r="D35" s="42"/>
      <c r="E35" s="42"/>
      <c r="F35" s="42"/>
      <c r="G35" s="42"/>
      <c r="H35" s="42"/>
      <c r="I35" s="42"/>
    </row>
    <row r="36" spans="1:9" ht="24" customHeight="1">
      <c r="A36" s="49" t="s">
        <v>60</v>
      </c>
      <c r="B36" s="44" t="s">
        <v>81</v>
      </c>
      <c r="C36" s="56">
        <v>211665</v>
      </c>
      <c r="D36" s="52">
        <v>13962</v>
      </c>
      <c r="E36" s="52">
        <v>25934</v>
      </c>
      <c r="F36" s="52">
        <v>1965</v>
      </c>
      <c r="G36" s="52">
        <v>2362</v>
      </c>
      <c r="H36" s="52">
        <v>19863</v>
      </c>
      <c r="I36" s="52">
        <v>126597</v>
      </c>
    </row>
    <row r="37" spans="1:9" ht="34.200000000000003" customHeight="1">
      <c r="A37" s="49" t="s">
        <v>62</v>
      </c>
      <c r="B37" s="44" t="s">
        <v>82</v>
      </c>
      <c r="C37" s="56">
        <v>33948</v>
      </c>
      <c r="D37" s="52">
        <v>8041</v>
      </c>
      <c r="E37" s="52">
        <v>1560</v>
      </c>
      <c r="F37" s="52">
        <v>1111</v>
      </c>
      <c r="G37" s="52">
        <v>3772</v>
      </c>
      <c r="H37" s="52">
        <v>7088</v>
      </c>
      <c r="I37" s="52">
        <v>4265</v>
      </c>
    </row>
  </sheetData>
  <mergeCells count="11">
    <mergeCell ref="I4:I10"/>
    <mergeCell ref="A1:I1"/>
    <mergeCell ref="D3:I3"/>
    <mergeCell ref="A3:A10"/>
    <mergeCell ref="B3:B10"/>
    <mergeCell ref="C3:C10"/>
    <mergeCell ref="D4:D10"/>
    <mergeCell ref="E4:E10"/>
    <mergeCell ref="F4:F10"/>
    <mergeCell ref="G4:G10"/>
    <mergeCell ref="H4:H10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zoomScaleNormal="100" workbookViewId="0">
      <selection activeCell="L26" sqref="L26"/>
    </sheetView>
  </sheetViews>
  <sheetFormatPr baseColWidth="10" defaultRowHeight="11.4"/>
  <cols>
    <col min="1" max="1" width="25.625" customWidth="1"/>
    <col min="2" max="3" width="9.25" bestFit="1" customWidth="1"/>
    <col min="4" max="5" width="8" bestFit="1" customWidth="1"/>
    <col min="6" max="6" width="10.125" customWidth="1"/>
    <col min="7" max="9" width="9.625" customWidth="1"/>
  </cols>
  <sheetData>
    <row r="1" spans="1:9">
      <c r="A1" s="68"/>
      <c r="B1" s="68"/>
      <c r="C1" s="68"/>
      <c r="D1" s="68"/>
      <c r="E1" s="68"/>
      <c r="F1" s="68"/>
      <c r="G1" s="68"/>
      <c r="H1" s="68"/>
      <c r="I1" s="68"/>
    </row>
    <row r="2" spans="1:9" ht="13.2">
      <c r="A2" s="79" t="s">
        <v>87</v>
      </c>
      <c r="B2" s="68"/>
      <c r="C2" s="68"/>
      <c r="D2" s="68"/>
      <c r="E2" s="68"/>
      <c r="F2" s="68"/>
      <c r="G2" s="68"/>
      <c r="H2" s="68"/>
      <c r="I2" s="68"/>
    </row>
    <row r="3" spans="1:9">
      <c r="A3" s="68"/>
      <c r="B3" s="68"/>
      <c r="C3" s="68"/>
      <c r="D3" s="69"/>
      <c r="E3" s="69"/>
      <c r="F3" s="69"/>
      <c r="G3" s="69"/>
      <c r="H3" s="69"/>
      <c r="I3" s="69"/>
    </row>
    <row r="4" spans="1:9">
      <c r="A4" s="205" t="s">
        <v>88</v>
      </c>
      <c r="B4" s="197" t="s">
        <v>89</v>
      </c>
      <c r="C4" s="220"/>
      <c r="D4" s="220"/>
      <c r="E4" s="220"/>
      <c r="F4" s="220"/>
      <c r="G4" s="220"/>
      <c r="H4" s="220"/>
      <c r="I4" s="220"/>
    </row>
    <row r="5" spans="1:9">
      <c r="A5" s="206"/>
      <c r="B5" s="199" t="s">
        <v>4</v>
      </c>
      <c r="C5" s="201" t="s">
        <v>90</v>
      </c>
      <c r="D5" s="202"/>
      <c r="E5" s="202"/>
      <c r="F5" s="202"/>
      <c r="G5" s="202"/>
      <c r="H5" s="202"/>
      <c r="I5" s="202"/>
    </row>
    <row r="6" spans="1:9">
      <c r="A6" s="206"/>
      <c r="B6" s="209"/>
      <c r="C6" s="199" t="s">
        <v>91</v>
      </c>
      <c r="D6" s="221" t="s">
        <v>105</v>
      </c>
      <c r="E6" s="221" t="s">
        <v>106</v>
      </c>
      <c r="F6" s="201" t="s">
        <v>92</v>
      </c>
      <c r="G6" s="202"/>
      <c r="H6" s="202"/>
      <c r="I6" s="202"/>
    </row>
    <row r="7" spans="1:9">
      <c r="A7" s="206"/>
      <c r="B7" s="209"/>
      <c r="C7" s="209"/>
      <c r="D7" s="218"/>
      <c r="E7" s="218"/>
      <c r="F7" s="221" t="s">
        <v>93</v>
      </c>
      <c r="G7" s="221" t="s">
        <v>94</v>
      </c>
      <c r="H7" s="221" t="s">
        <v>95</v>
      </c>
      <c r="I7" s="261" t="s">
        <v>96</v>
      </c>
    </row>
    <row r="8" spans="1:9">
      <c r="A8" s="206"/>
      <c r="B8" s="209"/>
      <c r="C8" s="209"/>
      <c r="D8" s="218"/>
      <c r="E8" s="218"/>
      <c r="F8" s="218"/>
      <c r="G8" s="218"/>
      <c r="H8" s="218"/>
      <c r="I8" s="262"/>
    </row>
    <row r="9" spans="1:9">
      <c r="A9" s="206"/>
      <c r="B9" s="209"/>
      <c r="C9" s="209"/>
      <c r="D9" s="218"/>
      <c r="E9" s="218"/>
      <c r="F9" s="218"/>
      <c r="G9" s="218"/>
      <c r="H9" s="218"/>
      <c r="I9" s="262"/>
    </row>
    <row r="10" spans="1:9">
      <c r="A10" s="207"/>
      <c r="B10" s="259"/>
      <c r="C10" s="259"/>
      <c r="D10" s="260"/>
      <c r="E10" s="260"/>
      <c r="F10" s="260"/>
      <c r="G10" s="260"/>
      <c r="H10" s="260"/>
      <c r="I10" s="263"/>
    </row>
    <row r="11" spans="1:9">
      <c r="A11" s="75"/>
      <c r="B11" s="68"/>
      <c r="C11" s="68"/>
      <c r="D11" s="68"/>
      <c r="E11" s="68"/>
      <c r="F11" s="68"/>
      <c r="G11" s="68"/>
      <c r="H11" s="68"/>
      <c r="I11" s="68"/>
    </row>
    <row r="12" spans="1:9">
      <c r="A12" s="70" t="s">
        <v>97</v>
      </c>
      <c r="B12" s="81">
        <v>114990</v>
      </c>
      <c r="C12" s="74">
        <v>39926</v>
      </c>
      <c r="D12" s="74">
        <v>14918</v>
      </c>
      <c r="E12" s="74">
        <v>16851</v>
      </c>
      <c r="F12" s="74" t="s">
        <v>9</v>
      </c>
      <c r="G12" s="74" t="s">
        <v>35</v>
      </c>
      <c r="H12" s="74" t="s">
        <v>35</v>
      </c>
      <c r="I12" s="74" t="s">
        <v>35</v>
      </c>
    </row>
    <row r="13" spans="1:9">
      <c r="A13" s="70" t="s">
        <v>98</v>
      </c>
      <c r="B13" s="81">
        <v>324182</v>
      </c>
      <c r="C13" s="74">
        <v>68549</v>
      </c>
      <c r="D13" s="74">
        <v>163807</v>
      </c>
      <c r="E13" s="74">
        <v>26466</v>
      </c>
      <c r="F13" s="74">
        <v>5049</v>
      </c>
      <c r="G13" s="74">
        <v>958</v>
      </c>
      <c r="H13" s="74">
        <v>6870</v>
      </c>
      <c r="I13" s="74">
        <v>52483</v>
      </c>
    </row>
    <row r="14" spans="1:9">
      <c r="A14" s="70" t="s">
        <v>99</v>
      </c>
      <c r="B14" s="81">
        <v>48662</v>
      </c>
      <c r="C14" s="74">
        <v>18569</v>
      </c>
      <c r="D14" s="74">
        <v>22358</v>
      </c>
      <c r="E14" s="74">
        <v>3824</v>
      </c>
      <c r="F14" s="76" t="s">
        <v>35</v>
      </c>
      <c r="G14" s="77" t="s">
        <v>35</v>
      </c>
      <c r="H14" s="77" t="s">
        <v>9</v>
      </c>
      <c r="I14" s="76" t="s">
        <v>9</v>
      </c>
    </row>
    <row r="15" spans="1:9">
      <c r="A15" s="70" t="s">
        <v>100</v>
      </c>
      <c r="B15" s="81">
        <v>242481</v>
      </c>
      <c r="C15" s="74">
        <v>185667</v>
      </c>
      <c r="D15" s="76" t="s">
        <v>35</v>
      </c>
      <c r="E15" s="74">
        <v>12169</v>
      </c>
      <c r="F15" s="76" t="s">
        <v>35</v>
      </c>
      <c r="G15" s="76" t="s">
        <v>35</v>
      </c>
      <c r="H15" s="77" t="s">
        <v>35</v>
      </c>
      <c r="I15" s="76" t="s">
        <v>35</v>
      </c>
    </row>
    <row r="16" spans="1:9">
      <c r="A16" s="293" t="s">
        <v>104</v>
      </c>
      <c r="B16" s="81">
        <v>38630</v>
      </c>
      <c r="C16" s="76" t="s">
        <v>35</v>
      </c>
      <c r="D16" s="74">
        <v>30209</v>
      </c>
      <c r="E16" s="74">
        <v>5413</v>
      </c>
      <c r="F16" s="77" t="s">
        <v>9</v>
      </c>
      <c r="G16" s="77" t="s">
        <v>9</v>
      </c>
      <c r="H16" s="76" t="s">
        <v>9</v>
      </c>
      <c r="I16" s="77" t="s">
        <v>35</v>
      </c>
    </row>
    <row r="17" spans="1:9" ht="34.200000000000003">
      <c r="A17" s="80" t="s">
        <v>101</v>
      </c>
      <c r="B17" s="81">
        <v>80398</v>
      </c>
      <c r="C17" s="76" t="s">
        <v>35</v>
      </c>
      <c r="D17" s="74">
        <v>37215</v>
      </c>
      <c r="E17" s="74">
        <v>33210</v>
      </c>
      <c r="F17" s="76" t="s">
        <v>35</v>
      </c>
      <c r="G17" s="77" t="s">
        <v>35</v>
      </c>
      <c r="H17" s="77" t="s">
        <v>9</v>
      </c>
      <c r="I17" s="76" t="s">
        <v>35</v>
      </c>
    </row>
    <row r="18" spans="1:9">
      <c r="A18" s="70" t="s">
        <v>102</v>
      </c>
      <c r="B18" s="81">
        <v>1356823</v>
      </c>
      <c r="C18" s="74">
        <v>897043</v>
      </c>
      <c r="D18" s="74">
        <v>83565</v>
      </c>
      <c r="E18" s="74">
        <v>73763</v>
      </c>
      <c r="F18" s="76">
        <v>7577</v>
      </c>
      <c r="G18" s="74">
        <v>28638</v>
      </c>
      <c r="H18" s="74">
        <v>113129</v>
      </c>
      <c r="I18" s="74">
        <v>153107</v>
      </c>
    </row>
    <row r="19" spans="1:9" ht="24" customHeight="1">
      <c r="A19" s="90" t="s">
        <v>103</v>
      </c>
      <c r="B19" s="81">
        <v>36509</v>
      </c>
      <c r="C19" s="78" t="s">
        <v>9</v>
      </c>
      <c r="D19" s="76" t="s">
        <v>35</v>
      </c>
      <c r="E19" s="81">
        <v>26457</v>
      </c>
      <c r="F19" s="78" t="s">
        <v>9</v>
      </c>
      <c r="G19" s="77" t="s">
        <v>35</v>
      </c>
      <c r="H19" s="77" t="s">
        <v>35</v>
      </c>
      <c r="I19" s="78" t="s">
        <v>9</v>
      </c>
    </row>
    <row r="20" spans="1:9">
      <c r="A20" s="70"/>
      <c r="B20" s="81"/>
      <c r="C20" s="82"/>
      <c r="D20" s="81"/>
      <c r="E20" s="81"/>
      <c r="F20" s="82"/>
      <c r="G20" s="82"/>
      <c r="H20" s="82"/>
      <c r="I20" s="82"/>
    </row>
    <row r="21" spans="1:9" ht="12">
      <c r="A21" s="71" t="s">
        <v>29</v>
      </c>
      <c r="B21" s="72">
        <v>2242675</v>
      </c>
      <c r="C21" s="73">
        <v>1217897</v>
      </c>
      <c r="D21" s="72">
        <v>361731</v>
      </c>
      <c r="E21" s="72">
        <v>198153</v>
      </c>
      <c r="F21" s="73">
        <v>14968</v>
      </c>
      <c r="G21" s="73">
        <v>76906</v>
      </c>
      <c r="H21" s="73">
        <v>130686</v>
      </c>
      <c r="I21" s="73">
        <v>242333</v>
      </c>
    </row>
  </sheetData>
  <mergeCells count="12">
    <mergeCell ref="A4:A10"/>
    <mergeCell ref="B4:I4"/>
    <mergeCell ref="B5:B10"/>
    <mergeCell ref="C5:I5"/>
    <mergeCell ref="C6:C10"/>
    <mergeCell ref="D6:D10"/>
    <mergeCell ref="E6:E10"/>
    <mergeCell ref="F6:I6"/>
    <mergeCell ref="F7:F10"/>
    <mergeCell ref="G7:G10"/>
    <mergeCell ref="H7:H10"/>
    <mergeCell ref="I7:I10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zoomScaleNormal="100" workbookViewId="0">
      <selection activeCell="I22" sqref="I22"/>
    </sheetView>
  </sheetViews>
  <sheetFormatPr baseColWidth="10" defaultRowHeight="11.4"/>
  <cols>
    <col min="1" max="1" width="28.625" customWidth="1"/>
    <col min="2" max="2" width="19" customWidth="1"/>
    <col min="3" max="3" width="17.125" customWidth="1"/>
    <col min="4" max="5" width="14.625" customWidth="1"/>
  </cols>
  <sheetData>
    <row r="1" spans="1:5" s="68" customFormat="1"/>
    <row r="2" spans="1:5" ht="13.2">
      <c r="A2" s="10" t="s">
        <v>107</v>
      </c>
      <c r="B2" s="68"/>
      <c r="C2" s="68"/>
      <c r="D2" s="68"/>
      <c r="E2" s="83"/>
    </row>
    <row r="3" spans="1:5">
      <c r="A3" s="68"/>
      <c r="B3" s="68"/>
      <c r="C3" s="68"/>
      <c r="D3" s="68"/>
      <c r="E3" s="83"/>
    </row>
    <row r="4" spans="1:5">
      <c r="A4" s="211" t="s">
        <v>88</v>
      </c>
      <c r="B4" s="265" t="s">
        <v>25</v>
      </c>
      <c r="C4" s="267" t="s">
        <v>3</v>
      </c>
      <c r="D4" s="268"/>
      <c r="E4" s="268"/>
    </row>
    <row r="5" spans="1:5">
      <c r="A5" s="264"/>
      <c r="B5" s="266"/>
      <c r="C5" s="222" t="s">
        <v>4</v>
      </c>
      <c r="D5" s="201" t="s">
        <v>108</v>
      </c>
      <c r="E5" s="202"/>
    </row>
    <row r="6" spans="1:5">
      <c r="A6" s="264"/>
      <c r="B6" s="266"/>
      <c r="C6" s="224"/>
      <c r="D6" s="199" t="s">
        <v>6</v>
      </c>
      <c r="E6" s="223" t="s">
        <v>7</v>
      </c>
    </row>
    <row r="7" spans="1:5">
      <c r="A7" s="212"/>
      <c r="B7" s="266"/>
      <c r="C7" s="224"/>
      <c r="D7" s="209"/>
      <c r="E7" s="206"/>
    </row>
    <row r="8" spans="1:5">
      <c r="A8" s="212"/>
      <c r="B8" s="266"/>
      <c r="C8" s="224"/>
      <c r="D8" s="209"/>
      <c r="E8" s="206"/>
    </row>
    <row r="9" spans="1:5">
      <c r="A9" s="212"/>
      <c r="B9" s="266"/>
      <c r="C9" s="269"/>
      <c r="D9" s="210"/>
      <c r="E9" s="270"/>
    </row>
    <row r="10" spans="1:5">
      <c r="A10" s="216"/>
      <c r="B10" s="85" t="s">
        <v>8</v>
      </c>
      <c r="C10" s="203">
        <v>1000</v>
      </c>
      <c r="D10" s="204"/>
      <c r="E10" s="204"/>
    </row>
    <row r="11" spans="1:5">
      <c r="A11" s="1"/>
      <c r="B11" s="68"/>
      <c r="C11" s="68"/>
      <c r="D11" s="68"/>
      <c r="E11" s="83"/>
    </row>
    <row r="12" spans="1:5">
      <c r="A12" s="86" t="s">
        <v>97</v>
      </c>
      <c r="B12" s="87">
        <v>88</v>
      </c>
      <c r="C12" s="88">
        <v>114990</v>
      </c>
      <c r="D12" s="88">
        <v>89729</v>
      </c>
      <c r="E12" s="89">
        <v>25261</v>
      </c>
    </row>
    <row r="13" spans="1:5">
      <c r="A13" s="90" t="s">
        <v>98</v>
      </c>
      <c r="B13" s="87">
        <v>228</v>
      </c>
      <c r="C13" s="88">
        <v>324182</v>
      </c>
      <c r="D13" s="88">
        <v>273602</v>
      </c>
      <c r="E13" s="89">
        <v>50580</v>
      </c>
    </row>
    <row r="14" spans="1:5">
      <c r="A14" s="86" t="s">
        <v>99</v>
      </c>
      <c r="B14" s="87">
        <v>56</v>
      </c>
      <c r="C14" s="88">
        <v>48662</v>
      </c>
      <c r="D14" s="91">
        <v>47878</v>
      </c>
      <c r="E14" s="92">
        <v>784</v>
      </c>
    </row>
    <row r="15" spans="1:5">
      <c r="A15" s="86" t="s">
        <v>100</v>
      </c>
      <c r="B15" s="87">
        <v>62</v>
      </c>
      <c r="C15" s="88">
        <v>242481</v>
      </c>
      <c r="D15" s="91">
        <v>201202</v>
      </c>
      <c r="E15" s="92">
        <v>41280</v>
      </c>
    </row>
    <row r="16" spans="1:5">
      <c r="A16" s="93" t="s">
        <v>109</v>
      </c>
      <c r="B16" s="94">
        <v>67</v>
      </c>
      <c r="C16" s="88">
        <v>38630</v>
      </c>
      <c r="D16" s="91" t="s">
        <v>35</v>
      </c>
      <c r="E16" s="95" t="s">
        <v>35</v>
      </c>
    </row>
    <row r="17" spans="1:5" ht="24" customHeight="1">
      <c r="A17" s="80" t="s">
        <v>110</v>
      </c>
      <c r="B17" s="88">
        <v>86</v>
      </c>
      <c r="C17" s="88">
        <v>80398</v>
      </c>
      <c r="D17" s="91">
        <v>78510</v>
      </c>
      <c r="E17" s="91">
        <v>1888</v>
      </c>
    </row>
    <row r="18" spans="1:5">
      <c r="A18" s="93" t="s">
        <v>102</v>
      </c>
      <c r="B18" s="88">
        <v>364</v>
      </c>
      <c r="C18" s="88">
        <v>1356823</v>
      </c>
      <c r="D18" s="91">
        <v>1085102</v>
      </c>
      <c r="E18" s="91">
        <v>271721</v>
      </c>
    </row>
    <row r="19" spans="1:5" ht="22.8">
      <c r="A19" s="80" t="s">
        <v>103</v>
      </c>
      <c r="B19" s="88">
        <v>50</v>
      </c>
      <c r="C19" s="88">
        <v>36509</v>
      </c>
      <c r="D19" s="91" t="s">
        <v>35</v>
      </c>
      <c r="E19" s="91" t="s">
        <v>35</v>
      </c>
    </row>
    <row r="20" spans="1:5">
      <c r="A20" s="80"/>
      <c r="B20" s="88"/>
      <c r="C20" s="88"/>
      <c r="D20" s="91"/>
      <c r="E20" s="91"/>
    </row>
    <row r="21" spans="1:5" ht="12">
      <c r="A21" s="96" t="s">
        <v>29</v>
      </c>
      <c r="B21" s="97">
        <v>696</v>
      </c>
      <c r="C21" s="98">
        <v>2242675</v>
      </c>
      <c r="D21" s="98">
        <v>1849351</v>
      </c>
      <c r="E21" s="99">
        <v>393325</v>
      </c>
    </row>
    <row r="22" spans="1:5" ht="12">
      <c r="A22" s="100"/>
      <c r="B22" s="99"/>
      <c r="C22" s="98"/>
      <c r="D22" s="98"/>
      <c r="E22" s="99"/>
    </row>
    <row r="23" spans="1:5" ht="12">
      <c r="A23" s="7" t="s">
        <v>12</v>
      </c>
      <c r="B23" s="101"/>
      <c r="C23" s="101"/>
      <c r="D23" s="101"/>
      <c r="E23" s="102"/>
    </row>
    <row r="24" spans="1:5">
      <c r="A24" s="9" t="s">
        <v>111</v>
      </c>
      <c r="B24" s="68"/>
      <c r="C24" s="68"/>
      <c r="D24" s="68"/>
      <c r="E24" s="83"/>
    </row>
  </sheetData>
  <mergeCells count="8">
    <mergeCell ref="A4:A10"/>
    <mergeCell ref="B4:B9"/>
    <mergeCell ref="C4:E4"/>
    <mergeCell ref="C5:C9"/>
    <mergeCell ref="D5:E5"/>
    <mergeCell ref="D6:D9"/>
    <mergeCell ref="E6:E9"/>
    <mergeCell ref="C10:E10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zoomScaleNormal="100" workbookViewId="0"/>
  </sheetViews>
  <sheetFormatPr baseColWidth="10" defaultRowHeight="11.4"/>
  <cols>
    <col min="1" max="1" width="41.25" customWidth="1"/>
    <col min="2" max="2" width="13.375" customWidth="1"/>
    <col min="3" max="5" width="14.25" customWidth="1"/>
  </cols>
  <sheetData>
    <row r="1" spans="1:5" s="68" customFormat="1"/>
    <row r="2" spans="1:5" ht="13.2">
      <c r="A2" s="10" t="s">
        <v>112</v>
      </c>
      <c r="B2" s="68"/>
      <c r="C2" s="68"/>
      <c r="D2" s="68"/>
      <c r="E2" s="83"/>
    </row>
    <row r="3" spans="1:5">
      <c r="A3" s="68"/>
      <c r="B3" s="68"/>
      <c r="C3" s="68"/>
      <c r="D3" s="68"/>
      <c r="E3" s="83"/>
    </row>
    <row r="4" spans="1:5">
      <c r="A4" s="211" t="s">
        <v>113</v>
      </c>
      <c r="B4" s="265" t="s">
        <v>25</v>
      </c>
      <c r="C4" s="267" t="s">
        <v>3</v>
      </c>
      <c r="D4" s="268"/>
      <c r="E4" s="268"/>
    </row>
    <row r="5" spans="1:5">
      <c r="A5" s="271"/>
      <c r="B5" s="266"/>
      <c r="C5" s="224" t="s">
        <v>4</v>
      </c>
      <c r="D5" s="201" t="s">
        <v>5</v>
      </c>
      <c r="E5" s="202"/>
    </row>
    <row r="6" spans="1:5">
      <c r="A6" s="271"/>
      <c r="B6" s="266"/>
      <c r="C6" s="224"/>
      <c r="D6" s="199" t="s">
        <v>6</v>
      </c>
      <c r="E6" s="222" t="s">
        <v>7</v>
      </c>
    </row>
    <row r="7" spans="1:5">
      <c r="A7" s="271"/>
      <c r="B7" s="266"/>
      <c r="C7" s="224"/>
      <c r="D7" s="210"/>
      <c r="E7" s="269"/>
    </row>
    <row r="8" spans="1:5">
      <c r="A8" s="272"/>
      <c r="B8" s="85" t="s">
        <v>8</v>
      </c>
      <c r="C8" s="203">
        <v>1000</v>
      </c>
      <c r="D8" s="204"/>
      <c r="E8" s="204"/>
    </row>
    <row r="9" spans="1:5">
      <c r="A9" s="1"/>
      <c r="B9" s="68"/>
      <c r="C9" s="68"/>
      <c r="D9" s="68"/>
      <c r="E9" s="83"/>
    </row>
    <row r="10" spans="1:5" ht="12">
      <c r="A10" s="104" t="s">
        <v>97</v>
      </c>
      <c r="B10" s="105">
        <v>88</v>
      </c>
      <c r="C10" s="106">
        <v>114990</v>
      </c>
      <c r="D10" s="106">
        <v>89729</v>
      </c>
      <c r="E10" s="107">
        <v>25261</v>
      </c>
    </row>
    <row r="11" spans="1:5">
      <c r="A11" s="86" t="s">
        <v>30</v>
      </c>
      <c r="B11" s="108"/>
      <c r="C11" s="5"/>
      <c r="D11" s="5"/>
      <c r="E11" s="109"/>
    </row>
    <row r="12" spans="1:5">
      <c r="A12" s="86" t="s">
        <v>114</v>
      </c>
      <c r="B12" s="110">
        <v>15</v>
      </c>
      <c r="C12" s="111">
        <v>47930</v>
      </c>
      <c r="D12" s="111">
        <v>42239</v>
      </c>
      <c r="E12" s="112">
        <v>5691</v>
      </c>
    </row>
    <row r="13" spans="1:5">
      <c r="A13" s="86" t="s">
        <v>115</v>
      </c>
      <c r="B13" s="110">
        <v>45</v>
      </c>
      <c r="C13" s="111">
        <v>49352</v>
      </c>
      <c r="D13" s="111">
        <v>30507</v>
      </c>
      <c r="E13" s="112">
        <v>18844</v>
      </c>
    </row>
    <row r="14" spans="1:5">
      <c r="A14" s="86"/>
      <c r="B14" s="108"/>
      <c r="C14" s="5"/>
      <c r="D14" s="5"/>
      <c r="E14" s="109"/>
    </row>
    <row r="15" spans="1:5" ht="12">
      <c r="A15" s="113" t="s">
        <v>98</v>
      </c>
      <c r="B15" s="105">
        <v>228</v>
      </c>
      <c r="C15" s="106">
        <v>324182</v>
      </c>
      <c r="D15" s="106">
        <v>273602</v>
      </c>
      <c r="E15" s="107">
        <v>50580</v>
      </c>
    </row>
    <row r="16" spans="1:5">
      <c r="A16" s="90" t="s">
        <v>30</v>
      </c>
      <c r="B16" s="108"/>
      <c r="C16" s="5"/>
      <c r="D16" s="5"/>
      <c r="E16" s="109"/>
    </row>
    <row r="17" spans="1:5">
      <c r="A17" s="90" t="s">
        <v>116</v>
      </c>
      <c r="B17" s="110">
        <v>74</v>
      </c>
      <c r="C17" s="111">
        <v>39099</v>
      </c>
      <c r="D17" s="111">
        <v>30854</v>
      </c>
      <c r="E17" s="112">
        <v>8244</v>
      </c>
    </row>
    <row r="18" spans="1:5">
      <c r="A18" s="90"/>
      <c r="B18" s="108"/>
      <c r="C18" s="5"/>
      <c r="D18" s="5"/>
      <c r="E18" s="109"/>
    </row>
    <row r="19" spans="1:5" ht="12">
      <c r="A19" s="104" t="s">
        <v>99</v>
      </c>
      <c r="B19" s="105">
        <v>56</v>
      </c>
      <c r="C19" s="114">
        <v>48662</v>
      </c>
      <c r="D19" s="114">
        <v>47878</v>
      </c>
      <c r="E19" s="115">
        <v>784</v>
      </c>
    </row>
    <row r="20" spans="1:5">
      <c r="A20" s="86" t="s">
        <v>30</v>
      </c>
      <c r="B20" s="108"/>
      <c r="C20" s="111"/>
      <c r="D20" s="111"/>
      <c r="E20" s="112"/>
    </row>
    <row r="21" spans="1:5" ht="34.200000000000003">
      <c r="A21" s="80" t="s">
        <v>117</v>
      </c>
      <c r="B21" s="108">
        <v>14</v>
      </c>
      <c r="C21" s="111">
        <v>8799</v>
      </c>
      <c r="D21" s="111">
        <v>8799</v>
      </c>
      <c r="E21" s="116" t="s">
        <v>9</v>
      </c>
    </row>
    <row r="22" spans="1:5">
      <c r="A22" s="86" t="s">
        <v>118</v>
      </c>
      <c r="B22" s="108">
        <v>41</v>
      </c>
      <c r="C22" s="111">
        <v>36538</v>
      </c>
      <c r="D22" s="111">
        <v>36457</v>
      </c>
      <c r="E22" s="112">
        <v>81</v>
      </c>
    </row>
    <row r="23" spans="1:5">
      <c r="A23" s="86"/>
      <c r="B23" s="108"/>
      <c r="C23" s="111"/>
      <c r="D23" s="111"/>
      <c r="E23" s="112"/>
    </row>
    <row r="24" spans="1:5" ht="12">
      <c r="A24" s="104" t="s">
        <v>100</v>
      </c>
      <c r="B24" s="105">
        <v>62</v>
      </c>
      <c r="C24" s="114">
        <v>242481</v>
      </c>
      <c r="D24" s="114">
        <v>201202</v>
      </c>
      <c r="E24" s="115">
        <v>41280</v>
      </c>
    </row>
    <row r="25" spans="1:5">
      <c r="A25" s="86" t="s">
        <v>30</v>
      </c>
      <c r="B25" s="108"/>
      <c r="C25" s="111"/>
      <c r="D25" s="111"/>
      <c r="E25" s="112"/>
    </row>
    <row r="26" spans="1:5">
      <c r="A26" s="86" t="s">
        <v>119</v>
      </c>
      <c r="B26" s="108">
        <v>36</v>
      </c>
      <c r="C26" s="111">
        <v>171359</v>
      </c>
      <c r="D26" s="111">
        <v>140879</v>
      </c>
      <c r="E26" s="112">
        <v>30477</v>
      </c>
    </row>
    <row r="27" spans="1:5">
      <c r="A27" s="86"/>
      <c r="B27" s="108"/>
      <c r="C27" s="111"/>
      <c r="D27" s="111"/>
      <c r="E27" s="112"/>
    </row>
    <row r="28" spans="1:5" ht="12">
      <c r="A28" s="117" t="s">
        <v>109</v>
      </c>
      <c r="B28" s="105">
        <v>67</v>
      </c>
      <c r="C28" s="114">
        <v>38630</v>
      </c>
      <c r="D28" s="114" t="s">
        <v>35</v>
      </c>
      <c r="E28" s="118" t="s">
        <v>35</v>
      </c>
    </row>
    <row r="29" spans="1:5">
      <c r="A29" s="93" t="s">
        <v>30</v>
      </c>
      <c r="B29" s="108"/>
      <c r="C29" s="112"/>
      <c r="D29" s="112"/>
      <c r="E29" s="116"/>
    </row>
    <row r="30" spans="1:5" ht="22.8">
      <c r="A30" s="80" t="s">
        <v>120</v>
      </c>
      <c r="B30" s="108">
        <v>36</v>
      </c>
      <c r="C30" s="111">
        <v>27361</v>
      </c>
      <c r="D30" s="111">
        <v>27361</v>
      </c>
      <c r="E30" s="116" t="s">
        <v>9</v>
      </c>
    </row>
    <row r="31" spans="1:5">
      <c r="A31" s="80"/>
      <c r="B31" s="109"/>
      <c r="C31" s="111"/>
      <c r="D31" s="111"/>
      <c r="E31" s="116"/>
    </row>
    <row r="32" spans="1:5" ht="36">
      <c r="A32" s="71" t="s">
        <v>121</v>
      </c>
      <c r="B32" s="106">
        <v>86</v>
      </c>
      <c r="C32" s="114">
        <v>80398</v>
      </c>
      <c r="D32" s="114">
        <v>78510</v>
      </c>
      <c r="E32" s="114">
        <v>1888</v>
      </c>
    </row>
    <row r="33" spans="1:5">
      <c r="A33" s="80" t="s">
        <v>30</v>
      </c>
      <c r="B33" s="5"/>
      <c r="C33" s="111"/>
      <c r="D33" s="111"/>
      <c r="E33" s="111"/>
    </row>
    <row r="34" spans="1:5">
      <c r="A34" s="80" t="s">
        <v>122</v>
      </c>
      <c r="B34" s="5">
        <v>22</v>
      </c>
      <c r="C34" s="111">
        <v>33149</v>
      </c>
      <c r="D34" s="111" t="s">
        <v>35</v>
      </c>
      <c r="E34" s="111" t="s">
        <v>35</v>
      </c>
    </row>
    <row r="35" spans="1:5">
      <c r="A35" s="80"/>
      <c r="B35" s="5"/>
      <c r="C35" s="111"/>
      <c r="D35" s="111"/>
      <c r="E35" s="119"/>
    </row>
    <row r="36" spans="1:5" ht="12">
      <c r="A36" s="117" t="s">
        <v>102</v>
      </c>
      <c r="B36" s="106">
        <v>364</v>
      </c>
      <c r="C36" s="114">
        <v>1356823</v>
      </c>
      <c r="D36" s="114">
        <v>1085102</v>
      </c>
      <c r="E36" s="114">
        <v>271721</v>
      </c>
    </row>
    <row r="37" spans="1:5">
      <c r="A37" s="93" t="s">
        <v>30</v>
      </c>
      <c r="B37" s="5"/>
      <c r="C37" s="5"/>
      <c r="D37" s="5"/>
      <c r="E37" s="5"/>
    </row>
    <row r="38" spans="1:5">
      <c r="A38" s="93" t="s">
        <v>123</v>
      </c>
      <c r="B38" s="5">
        <v>247</v>
      </c>
      <c r="C38" s="5">
        <v>884616</v>
      </c>
      <c r="D38" s="5">
        <v>721107</v>
      </c>
      <c r="E38" s="5">
        <v>163509</v>
      </c>
    </row>
    <row r="39" spans="1:5" ht="22.8">
      <c r="A39" s="80" t="s">
        <v>124</v>
      </c>
      <c r="B39" s="5">
        <v>212</v>
      </c>
      <c r="C39" s="5">
        <v>407876</v>
      </c>
      <c r="D39" s="5">
        <v>323317</v>
      </c>
      <c r="E39" s="5">
        <v>84558</v>
      </c>
    </row>
    <row r="40" spans="1:5">
      <c r="A40" s="80"/>
      <c r="B40" s="5"/>
      <c r="C40" s="5"/>
      <c r="D40" s="5"/>
      <c r="E40" s="5"/>
    </row>
    <row r="41" spans="1:5" ht="12">
      <c r="A41" s="117" t="s">
        <v>125</v>
      </c>
      <c r="B41" s="106">
        <v>50</v>
      </c>
      <c r="C41" s="106">
        <v>36509</v>
      </c>
      <c r="D41" s="114" t="s">
        <v>35</v>
      </c>
      <c r="E41" s="114" t="s">
        <v>35</v>
      </c>
    </row>
    <row r="42" spans="1:5">
      <c r="A42" s="93" t="s">
        <v>30</v>
      </c>
      <c r="B42" s="5"/>
      <c r="C42" s="5"/>
      <c r="D42" s="5"/>
      <c r="E42" s="5"/>
    </row>
    <row r="43" spans="1:5" ht="22.8">
      <c r="A43" s="80" t="s">
        <v>126</v>
      </c>
      <c r="B43" s="5">
        <v>50</v>
      </c>
      <c r="C43" s="5">
        <v>36509</v>
      </c>
      <c r="D43" s="111" t="s">
        <v>35</v>
      </c>
      <c r="E43" s="111" t="s">
        <v>35</v>
      </c>
    </row>
    <row r="44" spans="1:5">
      <c r="A44" s="80"/>
      <c r="B44" s="5"/>
      <c r="C44" s="5"/>
      <c r="D44" s="5"/>
      <c r="E44" s="5"/>
    </row>
    <row r="45" spans="1:5" ht="12">
      <c r="A45" s="96" t="s">
        <v>29</v>
      </c>
      <c r="B45" s="105">
        <v>696</v>
      </c>
      <c r="C45" s="106">
        <v>2242675</v>
      </c>
      <c r="D45" s="106">
        <v>1849351</v>
      </c>
      <c r="E45" s="107">
        <v>393325</v>
      </c>
    </row>
    <row r="46" spans="1:5" ht="12">
      <c r="A46" s="100"/>
      <c r="B46" s="107"/>
      <c r="C46" s="106"/>
      <c r="D46" s="106"/>
      <c r="E46" s="107"/>
    </row>
    <row r="47" spans="1:5" ht="12">
      <c r="A47" s="7" t="s">
        <v>12</v>
      </c>
      <c r="B47" s="101"/>
      <c r="C47" s="101"/>
      <c r="D47" s="120"/>
      <c r="E47" s="102"/>
    </row>
    <row r="48" spans="1:5">
      <c r="A48" s="9" t="s">
        <v>111</v>
      </c>
      <c r="B48" s="68"/>
      <c r="C48" s="68"/>
      <c r="D48" s="68"/>
      <c r="E48" s="83"/>
    </row>
  </sheetData>
  <mergeCells count="8">
    <mergeCell ref="A4:A8"/>
    <mergeCell ref="B4:B7"/>
    <mergeCell ref="C4:E4"/>
    <mergeCell ref="C5:C7"/>
    <mergeCell ref="D5:E5"/>
    <mergeCell ref="D6:D7"/>
    <mergeCell ref="E6:E7"/>
    <mergeCell ref="C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showGridLines="0" topLeftCell="A58" zoomScaleNormal="100" workbookViewId="0">
      <selection activeCell="H17" sqref="H17"/>
    </sheetView>
  </sheetViews>
  <sheetFormatPr baseColWidth="10" defaultRowHeight="11.4"/>
  <cols>
    <col min="1" max="1" width="44.375" customWidth="1"/>
    <col min="2" max="3" width="17.125" customWidth="1"/>
    <col min="4" max="4" width="15.375" customWidth="1"/>
  </cols>
  <sheetData>
    <row r="1" spans="1:4" ht="27" customHeight="1">
      <c r="A1" s="273" t="s">
        <v>127</v>
      </c>
      <c r="B1" s="273"/>
      <c r="C1" s="273"/>
      <c r="D1" s="273"/>
    </row>
    <row r="2" spans="1:4" ht="13.8">
      <c r="A2" s="121"/>
      <c r="B2" s="121"/>
      <c r="C2" s="121"/>
      <c r="D2" s="121"/>
    </row>
    <row r="3" spans="1:4">
      <c r="A3" s="274" t="s">
        <v>128</v>
      </c>
      <c r="B3" s="277" t="s">
        <v>3</v>
      </c>
      <c r="C3" s="278"/>
      <c r="D3" s="278"/>
    </row>
    <row r="4" spans="1:4">
      <c r="A4" s="275"/>
      <c r="B4" s="279">
        <v>2012</v>
      </c>
      <c r="C4" s="279">
        <v>2013</v>
      </c>
      <c r="D4" s="282" t="s">
        <v>217</v>
      </c>
    </row>
    <row r="5" spans="1:4">
      <c r="A5" s="275"/>
      <c r="B5" s="280"/>
      <c r="C5" s="280"/>
      <c r="D5" s="283"/>
    </row>
    <row r="6" spans="1:4">
      <c r="A6" s="275"/>
      <c r="B6" s="281"/>
      <c r="C6" s="281"/>
      <c r="D6" s="284"/>
    </row>
    <row r="7" spans="1:4">
      <c r="A7" s="276"/>
      <c r="B7" s="285">
        <v>1000</v>
      </c>
      <c r="C7" s="285"/>
      <c r="D7" s="122" t="s">
        <v>129</v>
      </c>
    </row>
    <row r="8" spans="1:4">
      <c r="A8" s="123"/>
      <c r="B8" s="124"/>
      <c r="C8" s="123"/>
      <c r="D8" s="123"/>
    </row>
    <row r="9" spans="1:4" ht="12">
      <c r="A9" s="125" t="s">
        <v>97</v>
      </c>
      <c r="B9" s="126">
        <v>128210</v>
      </c>
      <c r="C9" s="127">
        <v>114990</v>
      </c>
      <c r="D9" s="128">
        <f>89.7-100</f>
        <v>-10.299999999999997</v>
      </c>
    </row>
    <row r="10" spans="1:4">
      <c r="A10" s="129" t="s">
        <v>30</v>
      </c>
      <c r="B10" s="130"/>
      <c r="C10" s="131"/>
      <c r="D10" s="132"/>
    </row>
    <row r="11" spans="1:4">
      <c r="A11" s="129" t="s">
        <v>130</v>
      </c>
      <c r="B11" s="133">
        <v>50612</v>
      </c>
      <c r="C11" s="134">
        <v>45508</v>
      </c>
      <c r="D11" s="132">
        <f>89.9-100</f>
        <v>-10.099999999999994</v>
      </c>
    </row>
    <row r="12" spans="1:4">
      <c r="A12" s="129" t="s">
        <v>131</v>
      </c>
      <c r="B12" s="133">
        <v>15172</v>
      </c>
      <c r="C12" s="134">
        <v>11569</v>
      </c>
      <c r="D12" s="132">
        <f>76.3-100</f>
        <v>-23.700000000000003</v>
      </c>
    </row>
    <row r="13" spans="1:4" ht="22.8">
      <c r="A13" s="294" t="s">
        <v>221</v>
      </c>
      <c r="B13" s="133">
        <v>419</v>
      </c>
      <c r="C13" s="134">
        <v>245</v>
      </c>
      <c r="D13" s="132">
        <f>58.5-100</f>
        <v>-41.5</v>
      </c>
    </row>
    <row r="14" spans="1:4">
      <c r="A14" s="129" t="s">
        <v>132</v>
      </c>
      <c r="B14" s="133">
        <v>13205</v>
      </c>
      <c r="C14" s="134">
        <v>16398</v>
      </c>
      <c r="D14" s="132">
        <f>124.2-100</f>
        <v>24.200000000000003</v>
      </c>
    </row>
    <row r="15" spans="1:4" ht="22.8">
      <c r="A15" s="135" t="s">
        <v>133</v>
      </c>
      <c r="B15" s="133">
        <v>2274</v>
      </c>
      <c r="C15" s="134">
        <v>6342</v>
      </c>
      <c r="D15" s="132">
        <f>278.9-100</f>
        <v>178.89999999999998</v>
      </c>
    </row>
    <row r="16" spans="1:4" ht="22.8">
      <c r="A16" s="135" t="s">
        <v>134</v>
      </c>
      <c r="B16" s="133">
        <v>7739</v>
      </c>
      <c r="C16" s="134">
        <v>10875</v>
      </c>
      <c r="D16" s="136">
        <f>140.5-100</f>
        <v>40.5</v>
      </c>
    </row>
    <row r="17" spans="1:4">
      <c r="A17" s="135"/>
      <c r="B17" s="133"/>
      <c r="C17" s="134"/>
      <c r="D17" s="132"/>
    </row>
    <row r="18" spans="1:4" ht="12">
      <c r="A18" s="125" t="s">
        <v>98</v>
      </c>
      <c r="B18" s="126">
        <v>342760</v>
      </c>
      <c r="C18" s="127">
        <v>324182</v>
      </c>
      <c r="D18" s="137">
        <f>94.6-100</f>
        <v>-5.4000000000000057</v>
      </c>
    </row>
    <row r="19" spans="1:4">
      <c r="A19" s="129" t="s">
        <v>30</v>
      </c>
      <c r="B19" s="130"/>
      <c r="C19" s="131"/>
      <c r="D19" s="132"/>
    </row>
    <row r="20" spans="1:4">
      <c r="A20" s="129" t="s">
        <v>135</v>
      </c>
      <c r="B20" s="133">
        <v>232848</v>
      </c>
      <c r="C20" s="134">
        <v>224775</v>
      </c>
      <c r="D20" s="132">
        <f>96.5-100</f>
        <v>-3.5</v>
      </c>
    </row>
    <row r="21" spans="1:4">
      <c r="A21" s="129" t="s">
        <v>136</v>
      </c>
      <c r="B21" s="133">
        <v>14969</v>
      </c>
      <c r="C21" s="134">
        <v>14274</v>
      </c>
      <c r="D21" s="132">
        <f>95.4-100</f>
        <v>-4.5999999999999943</v>
      </c>
    </row>
    <row r="22" spans="1:4">
      <c r="A22" s="129" t="s">
        <v>137</v>
      </c>
      <c r="B22" s="133">
        <v>29705</v>
      </c>
      <c r="C22" s="134">
        <v>16889</v>
      </c>
      <c r="D22" s="132">
        <f>56.9-100</f>
        <v>-43.1</v>
      </c>
    </row>
    <row r="23" spans="1:4">
      <c r="A23" s="129" t="s">
        <v>138</v>
      </c>
      <c r="B23" s="133">
        <v>2836</v>
      </c>
      <c r="C23" s="134">
        <v>6165</v>
      </c>
      <c r="D23" s="136">
        <f>217.4-100</f>
        <v>117.4</v>
      </c>
    </row>
    <row r="24" spans="1:4" ht="22.8">
      <c r="A24" s="135" t="s">
        <v>139</v>
      </c>
      <c r="B24" s="133">
        <v>30032</v>
      </c>
      <c r="C24" s="138" t="s">
        <v>35</v>
      </c>
      <c r="D24" s="139" t="s">
        <v>35</v>
      </c>
    </row>
    <row r="25" spans="1:4" ht="22.8">
      <c r="A25" s="135" t="s">
        <v>140</v>
      </c>
      <c r="B25" s="133">
        <v>15806</v>
      </c>
      <c r="C25" s="134">
        <v>19488</v>
      </c>
      <c r="D25" s="132">
        <f>123.3-100</f>
        <v>23.299999999999997</v>
      </c>
    </row>
    <row r="26" spans="1:4">
      <c r="A26" s="135"/>
      <c r="B26" s="133"/>
      <c r="C26" s="134"/>
      <c r="D26" s="132"/>
    </row>
    <row r="27" spans="1:4" ht="12">
      <c r="A27" s="125" t="s">
        <v>99</v>
      </c>
      <c r="B27" s="126">
        <v>29095</v>
      </c>
      <c r="C27" s="127">
        <v>48662</v>
      </c>
      <c r="D27" s="137">
        <f>167.3-100</f>
        <v>67.300000000000011</v>
      </c>
    </row>
    <row r="28" spans="1:4">
      <c r="A28" s="129" t="s">
        <v>30</v>
      </c>
      <c r="B28" s="130"/>
      <c r="C28" s="131"/>
      <c r="D28" s="132"/>
    </row>
    <row r="29" spans="1:4" ht="22.8">
      <c r="A29" s="135" t="s">
        <v>141</v>
      </c>
      <c r="B29" s="133">
        <v>14497</v>
      </c>
      <c r="C29" s="134">
        <v>23367</v>
      </c>
      <c r="D29" s="136">
        <f>161.2-100</f>
        <v>61.199999999999989</v>
      </c>
    </row>
    <row r="30" spans="1:4" ht="22.8">
      <c r="A30" s="135" t="s">
        <v>142</v>
      </c>
      <c r="B30" s="133">
        <v>1787</v>
      </c>
      <c r="C30" s="134">
        <v>2185</v>
      </c>
      <c r="D30" s="132">
        <f>122.3-100</f>
        <v>22.299999999999997</v>
      </c>
    </row>
    <row r="31" spans="1:4" ht="22.8">
      <c r="A31" s="135" t="s">
        <v>143</v>
      </c>
      <c r="B31" s="133">
        <v>2436</v>
      </c>
      <c r="C31" s="134">
        <v>1139</v>
      </c>
      <c r="D31" s="132">
        <f>46.8-100</f>
        <v>-53.2</v>
      </c>
    </row>
    <row r="32" spans="1:4">
      <c r="A32" s="135"/>
      <c r="B32" s="133"/>
      <c r="C32" s="134"/>
      <c r="D32" s="132"/>
    </row>
    <row r="33" spans="1:4" ht="12">
      <c r="A33" s="140" t="s">
        <v>100</v>
      </c>
      <c r="B33" s="126">
        <v>225911</v>
      </c>
      <c r="C33" s="127">
        <v>242481</v>
      </c>
      <c r="D33" s="137">
        <f>107.3-100</f>
        <v>7.2999999999999972</v>
      </c>
    </row>
    <row r="34" spans="1:4">
      <c r="A34" s="123" t="s">
        <v>30</v>
      </c>
      <c r="B34" s="130"/>
      <c r="C34" s="131"/>
      <c r="D34" s="132"/>
    </row>
    <row r="35" spans="1:4">
      <c r="A35" s="123" t="s">
        <v>144</v>
      </c>
      <c r="B35" s="133">
        <v>7295</v>
      </c>
      <c r="C35" s="134">
        <v>6613</v>
      </c>
      <c r="D35" s="132">
        <f>90.7-100</f>
        <v>-9.2999999999999972</v>
      </c>
    </row>
    <row r="36" spans="1:4" ht="22.8">
      <c r="A36" s="135" t="s">
        <v>145</v>
      </c>
      <c r="B36" s="133">
        <v>30999</v>
      </c>
      <c r="C36" s="134">
        <v>25346</v>
      </c>
      <c r="D36" s="136">
        <v>81.8</v>
      </c>
    </row>
    <row r="37" spans="1:4" ht="22.8">
      <c r="A37" s="135" t="s">
        <v>146</v>
      </c>
      <c r="B37" s="133">
        <v>3450</v>
      </c>
      <c r="C37" s="134">
        <v>3705</v>
      </c>
      <c r="D37" s="132">
        <f>107.4-100</f>
        <v>7.4000000000000057</v>
      </c>
    </row>
    <row r="38" spans="1:4">
      <c r="A38" s="141"/>
      <c r="B38" s="131"/>
      <c r="C38" s="131"/>
      <c r="D38" s="195"/>
    </row>
    <row r="39" spans="1:4" ht="12">
      <c r="A39" s="140" t="s">
        <v>109</v>
      </c>
      <c r="B39" s="126">
        <v>27635</v>
      </c>
      <c r="C39" s="127">
        <v>38630</v>
      </c>
      <c r="D39" s="128">
        <f>139.8-100</f>
        <v>39.800000000000011</v>
      </c>
    </row>
    <row r="40" spans="1:4">
      <c r="A40" s="123" t="s">
        <v>30</v>
      </c>
      <c r="B40" s="130"/>
      <c r="C40" s="131"/>
      <c r="D40" s="136"/>
    </row>
    <row r="41" spans="1:4" ht="34.200000000000003">
      <c r="A41" s="135" t="s">
        <v>147</v>
      </c>
      <c r="B41" s="133">
        <v>3295</v>
      </c>
      <c r="C41" s="134">
        <v>4596</v>
      </c>
      <c r="D41" s="136">
        <f>139.5-100</f>
        <v>39.5</v>
      </c>
    </row>
    <row r="42" spans="1:4">
      <c r="A42" s="123" t="s">
        <v>148</v>
      </c>
      <c r="B42" s="133">
        <v>11242</v>
      </c>
      <c r="C42" s="134">
        <v>15796</v>
      </c>
      <c r="D42" s="136">
        <f>140.5-100</f>
        <v>40.5</v>
      </c>
    </row>
    <row r="43" spans="1:4">
      <c r="A43" s="123" t="s">
        <v>149</v>
      </c>
      <c r="B43" s="133">
        <v>3513</v>
      </c>
      <c r="C43" s="134">
        <v>8837</v>
      </c>
      <c r="D43" s="136">
        <f>251.6-100</f>
        <v>151.6</v>
      </c>
    </row>
    <row r="44" spans="1:4" ht="22.8">
      <c r="A44" s="135" t="s">
        <v>150</v>
      </c>
      <c r="B44" s="133">
        <v>5810</v>
      </c>
      <c r="C44" s="134">
        <v>6321</v>
      </c>
      <c r="D44" s="136">
        <f>108.8-100</f>
        <v>8.7999999999999972</v>
      </c>
    </row>
    <row r="45" spans="1:4">
      <c r="A45" s="103"/>
    </row>
    <row r="46" spans="1:4" ht="24">
      <c r="A46" s="184" t="s">
        <v>201</v>
      </c>
      <c r="B46" s="126">
        <v>41543</v>
      </c>
      <c r="C46" s="127">
        <v>80398</v>
      </c>
      <c r="D46" s="128">
        <f>193.5-100</f>
        <v>93.5</v>
      </c>
    </row>
    <row r="47" spans="1:4">
      <c r="A47" s="185" t="s">
        <v>30</v>
      </c>
      <c r="B47" s="186"/>
      <c r="C47" s="187"/>
      <c r="D47" s="128"/>
    </row>
    <row r="48" spans="1:4">
      <c r="A48" s="185" t="s">
        <v>202</v>
      </c>
      <c r="B48" s="188" t="s">
        <v>35</v>
      </c>
      <c r="C48" s="189" t="s">
        <v>35</v>
      </c>
      <c r="D48" s="196" t="s">
        <v>35</v>
      </c>
    </row>
    <row r="49" spans="1:4" ht="22.8">
      <c r="A49" s="190" t="s">
        <v>203</v>
      </c>
      <c r="B49" s="191">
        <v>8922</v>
      </c>
      <c r="C49" s="192">
        <v>6982</v>
      </c>
      <c r="D49" s="136">
        <f>78.3-100</f>
        <v>-21.700000000000003</v>
      </c>
    </row>
    <row r="50" spans="1:4" ht="34.200000000000003">
      <c r="A50" s="190" t="s">
        <v>204</v>
      </c>
      <c r="B50" s="191">
        <v>2488</v>
      </c>
      <c r="C50" s="189">
        <v>4507</v>
      </c>
      <c r="D50" s="139">
        <f>181.1-100</f>
        <v>81.099999999999994</v>
      </c>
    </row>
    <row r="51" spans="1:4" ht="45.6">
      <c r="A51" s="190" t="s">
        <v>205</v>
      </c>
      <c r="B51" s="191">
        <v>25537</v>
      </c>
      <c r="C51" s="192">
        <v>31557</v>
      </c>
      <c r="D51" s="136">
        <f>123.6-100</f>
        <v>23.599999999999994</v>
      </c>
    </row>
    <row r="52" spans="1:4">
      <c r="A52" s="190"/>
      <c r="B52" s="191"/>
      <c r="C52" s="192"/>
      <c r="D52" s="136"/>
    </row>
    <row r="53" spans="1:4" ht="12">
      <c r="A53" s="140" t="s">
        <v>102</v>
      </c>
      <c r="B53" s="126">
        <v>1895909</v>
      </c>
      <c r="C53" s="127">
        <v>1356823</v>
      </c>
      <c r="D53" s="128">
        <f>71.6-100</f>
        <v>-28.400000000000006</v>
      </c>
    </row>
    <row r="54" spans="1:4">
      <c r="A54" s="185" t="s">
        <v>30</v>
      </c>
      <c r="B54" s="186"/>
      <c r="C54" s="187"/>
      <c r="D54" s="136"/>
    </row>
    <row r="55" spans="1:4">
      <c r="A55" s="185" t="s">
        <v>206</v>
      </c>
      <c r="B55" s="191">
        <v>184594</v>
      </c>
      <c r="C55" s="192">
        <v>255751</v>
      </c>
      <c r="D55" s="136">
        <f>138.5-100</f>
        <v>38.5</v>
      </c>
    </row>
    <row r="56" spans="1:4">
      <c r="A56" s="185" t="s">
        <v>207</v>
      </c>
      <c r="B56" s="191">
        <v>43353</v>
      </c>
      <c r="C56" s="192">
        <v>11801</v>
      </c>
      <c r="D56" s="136">
        <f>27.2-100</f>
        <v>-72.8</v>
      </c>
    </row>
    <row r="57" spans="1:4" ht="22.8">
      <c r="A57" s="190" t="s">
        <v>208</v>
      </c>
      <c r="B57" s="191">
        <v>47707</v>
      </c>
      <c r="C57" s="192">
        <v>25621</v>
      </c>
      <c r="D57" s="136">
        <f>53.7-100</f>
        <v>-46.3</v>
      </c>
    </row>
    <row r="58" spans="1:4">
      <c r="A58" s="185" t="s">
        <v>209</v>
      </c>
      <c r="B58" s="191">
        <v>53437</v>
      </c>
      <c r="C58" s="192">
        <v>16872</v>
      </c>
      <c r="D58" s="136">
        <f>31.6-100</f>
        <v>-68.400000000000006</v>
      </c>
    </row>
    <row r="59" spans="1:4">
      <c r="A59" s="185" t="s">
        <v>210</v>
      </c>
      <c r="B59" s="191">
        <v>932059</v>
      </c>
      <c r="C59" s="192">
        <v>505600</v>
      </c>
      <c r="D59" s="136">
        <f>54.2-100</f>
        <v>-45.8</v>
      </c>
    </row>
    <row r="60" spans="1:4">
      <c r="A60" s="185" t="s">
        <v>211</v>
      </c>
      <c r="B60" s="191">
        <v>24315</v>
      </c>
      <c r="C60" s="192">
        <v>25050</v>
      </c>
      <c r="D60" s="136">
        <f>103-100</f>
        <v>3</v>
      </c>
    </row>
    <row r="61" spans="1:4">
      <c r="A61" s="185" t="s">
        <v>212</v>
      </c>
      <c r="B61" s="191">
        <v>44340</v>
      </c>
      <c r="C61" s="192">
        <v>47658</v>
      </c>
      <c r="D61" s="136">
        <f>107.5-100</f>
        <v>7.5</v>
      </c>
    </row>
    <row r="62" spans="1:4">
      <c r="A62" s="185" t="s">
        <v>213</v>
      </c>
      <c r="B62" s="191">
        <v>166987</v>
      </c>
      <c r="C62" s="192">
        <v>187327</v>
      </c>
      <c r="D62" s="136">
        <f>112.2-100</f>
        <v>12.200000000000003</v>
      </c>
    </row>
    <row r="63" spans="1:4" ht="22.8">
      <c r="A63" s="190" t="s">
        <v>214</v>
      </c>
      <c r="B63" s="191">
        <v>14807</v>
      </c>
      <c r="C63" s="192">
        <v>13973</v>
      </c>
      <c r="D63" s="136">
        <f>94.4-100</f>
        <v>-5.5999999999999943</v>
      </c>
    </row>
    <row r="64" spans="1:4">
      <c r="A64" s="190"/>
      <c r="B64" s="191"/>
      <c r="C64" s="192"/>
      <c r="D64" s="136"/>
    </row>
    <row r="65" spans="1:4" ht="12">
      <c r="A65" s="140" t="s">
        <v>125</v>
      </c>
      <c r="B65" s="126">
        <v>49101</v>
      </c>
      <c r="C65" s="193">
        <v>36509</v>
      </c>
      <c r="D65" s="194">
        <f>74.4-100</f>
        <v>-25.599999999999994</v>
      </c>
    </row>
    <row r="66" spans="1:4">
      <c r="A66" s="185" t="s">
        <v>215</v>
      </c>
      <c r="B66" s="186"/>
      <c r="C66" s="187"/>
      <c r="D66" s="136"/>
    </row>
    <row r="67" spans="1:4" ht="22.8">
      <c r="A67" s="190" t="s">
        <v>216</v>
      </c>
      <c r="B67" s="191">
        <v>49101</v>
      </c>
      <c r="C67" s="192">
        <v>36509</v>
      </c>
      <c r="D67" s="136">
        <f>74.4-100</f>
        <v>-25.599999999999994</v>
      </c>
    </row>
    <row r="68" spans="1:4">
      <c r="A68" s="190"/>
      <c r="B68" s="191"/>
      <c r="C68" s="192"/>
      <c r="D68" s="136"/>
    </row>
    <row r="69" spans="1:4" ht="12">
      <c r="A69" s="140" t="s">
        <v>29</v>
      </c>
      <c r="B69" s="126">
        <v>2740164</v>
      </c>
      <c r="C69" s="127">
        <v>2242675</v>
      </c>
      <c r="D69" s="128">
        <f>81.8-100</f>
        <v>-18.200000000000003</v>
      </c>
    </row>
    <row r="70" spans="1:4" ht="13.8">
      <c r="A70" s="121"/>
      <c r="B70" s="121"/>
      <c r="C70" s="121"/>
      <c r="D70" s="121"/>
    </row>
  </sheetData>
  <mergeCells count="7">
    <mergeCell ref="A1:D1"/>
    <mergeCell ref="A3:A7"/>
    <mergeCell ref="B3:D3"/>
    <mergeCell ref="B4:B6"/>
    <mergeCell ref="C4:C6"/>
    <mergeCell ref="D4:D6"/>
    <mergeCell ref="B7:C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Martina - StaLa</dc:creator>
  <cp:lastModifiedBy>Teschner, Jochen - StaLa</cp:lastModifiedBy>
  <cp:lastPrinted>2015-07-23T12:42:11Z</cp:lastPrinted>
  <dcterms:created xsi:type="dcterms:W3CDTF">2013-08-15T08:31:31Z</dcterms:created>
  <dcterms:modified xsi:type="dcterms:W3CDTF">2015-07-23T12:45:05Z</dcterms:modified>
</cp:coreProperties>
</file>