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 tabRatio="867"/>
  </bookViews>
  <sheets>
    <sheet name="Titel" sheetId="1" r:id="rId1"/>
    <sheet name="Inhalt" sheetId="44" r:id="rId2"/>
    <sheet name="Einführung" sheetId="54" r:id="rId3"/>
    <sheet name="Glossar" sheetId="4" r:id="rId4"/>
    <sheet name="1" sheetId="46" r:id="rId5"/>
    <sheet name="2.1" sheetId="29" r:id="rId6"/>
    <sheet name="2.2" sheetId="45" r:id="rId7"/>
    <sheet name="2.3" sheetId="28" r:id="rId8"/>
    <sheet name="3.1" sheetId="31" r:id="rId9"/>
    <sheet name="3.2" sheetId="33" r:id="rId10"/>
    <sheet name="4.1" sheetId="34" r:id="rId11"/>
    <sheet name="4.2" sheetId="57" r:id="rId12"/>
    <sheet name="5" sheetId="49" r:id="rId13"/>
    <sheet name="6" sheetId="43" r:id="rId14"/>
    <sheet name="7.1" sheetId="32" r:id="rId15"/>
    <sheet name="7.2" sheetId="48" r:id="rId16"/>
  </sheets>
  <definedNames>
    <definedName name="_xlnm.Print_Area" localSheetId="11">'4.2'!$A$1:$Q$39</definedName>
    <definedName name="_xlnm.Print_Area" localSheetId="0">Titel!$A$1:$H$60</definedName>
    <definedName name="_xlnm.Print_Titles" localSheetId="15">'7.2'!$1:$4</definedName>
    <definedName name="Text20" localSheetId="0">Titel!$B$57</definedName>
    <definedName name="Text9" localSheetId="0">Titel!$B$56</definedName>
  </definedNames>
  <calcPr calcId="162913"/>
</workbook>
</file>

<file path=xl/calcChain.xml><?xml version="1.0" encoding="utf-8"?>
<calcChain xmlns="http://schemas.openxmlformats.org/spreadsheetml/2006/main">
  <c r="R48" i="48" l="1"/>
  <c r="S48" i="48"/>
  <c r="T48" i="48"/>
  <c r="U48" i="48"/>
  <c r="Q48" i="48"/>
  <c r="D45" i="48"/>
  <c r="E45" i="48"/>
  <c r="F45" i="48"/>
  <c r="D38" i="48"/>
  <c r="E38" i="48"/>
  <c r="F38" i="48"/>
  <c r="G38" i="48"/>
  <c r="H38" i="48"/>
  <c r="I38" i="48"/>
  <c r="J38" i="48"/>
  <c r="K38" i="48"/>
  <c r="L38" i="48"/>
  <c r="M38" i="48"/>
  <c r="N38" i="48"/>
  <c r="O38" i="48"/>
  <c r="P38" i="48"/>
  <c r="Q38" i="48"/>
  <c r="R38" i="48"/>
  <c r="S38" i="48"/>
  <c r="T38" i="48"/>
  <c r="U38" i="48"/>
  <c r="V38" i="48"/>
  <c r="D39" i="48"/>
  <c r="E39" i="48"/>
  <c r="F39" i="48"/>
  <c r="G39" i="48"/>
  <c r="H39" i="48"/>
  <c r="I39" i="48"/>
  <c r="J39" i="48"/>
  <c r="K39" i="48"/>
  <c r="L39" i="48"/>
  <c r="M39" i="48"/>
  <c r="N39" i="48"/>
  <c r="O39" i="48"/>
  <c r="P39" i="48"/>
  <c r="Q39" i="48"/>
  <c r="R39" i="48"/>
  <c r="S39" i="48"/>
  <c r="T39" i="48"/>
  <c r="U39" i="48"/>
  <c r="V39" i="48"/>
  <c r="C39" i="48"/>
  <c r="C38" i="48"/>
  <c r="E28" i="57" l="1"/>
  <c r="F29" i="57"/>
  <c r="J8" i="57"/>
  <c r="J9" i="57"/>
  <c r="B13" i="57"/>
  <c r="E29" i="57"/>
  <c r="P23" i="57"/>
  <c r="J10" i="57"/>
  <c r="P29" i="57"/>
  <c r="J11" i="57"/>
  <c r="B8" i="57"/>
  <c r="G30" i="57"/>
  <c r="B14" i="57"/>
  <c r="B9" i="57"/>
  <c r="B10" i="57"/>
  <c r="B11" i="57"/>
  <c r="J13" i="57"/>
  <c r="J16" i="57"/>
  <c r="G29" i="57"/>
  <c r="E30" i="57"/>
  <c r="I30" i="57"/>
  <c r="B15" i="57"/>
  <c r="C29" i="57"/>
  <c r="F30" i="57"/>
  <c r="I28" i="57"/>
  <c r="P31" i="57"/>
  <c r="H30" i="57" l="1"/>
  <c r="P28" i="57"/>
  <c r="H28" i="57"/>
  <c r="P26" i="57"/>
  <c r="B21" i="57"/>
  <c r="D36" i="57" s="1"/>
  <c r="D28" i="57"/>
  <c r="B20" i="57"/>
  <c r="H35" i="57" s="1"/>
  <c r="C30" i="57"/>
  <c r="I29" i="57"/>
  <c r="D30" i="57"/>
  <c r="C28" i="57"/>
  <c r="B18" i="57"/>
  <c r="C33" i="57" s="1"/>
  <c r="B16" i="57"/>
  <c r="J14" i="57"/>
  <c r="F28" i="57"/>
  <c r="D29" i="57"/>
  <c r="B19" i="57"/>
  <c r="H34" i="57" s="1"/>
  <c r="H29" i="57"/>
  <c r="E31" i="57"/>
  <c r="P30" i="57"/>
  <c r="P25" i="57"/>
  <c r="G28" i="57"/>
  <c r="J15" i="57"/>
  <c r="P24" i="57"/>
  <c r="D35" i="57" l="1"/>
  <c r="E35" i="57"/>
  <c r="I36" i="57"/>
  <c r="H36" i="57"/>
  <c r="C36" i="57"/>
  <c r="G35" i="57"/>
  <c r="C35" i="57"/>
  <c r="I35" i="57"/>
  <c r="F35" i="57"/>
  <c r="E36" i="57"/>
  <c r="B30" i="57"/>
  <c r="G36" i="57"/>
  <c r="F36" i="57"/>
  <c r="I31" i="57"/>
  <c r="G33" i="57"/>
  <c r="F33" i="57"/>
  <c r="D31" i="57"/>
  <c r="G31" i="57"/>
  <c r="F31" i="57"/>
  <c r="B29" i="57"/>
  <c r="G34" i="57"/>
  <c r="E34" i="57"/>
  <c r="F34" i="57"/>
  <c r="C34" i="57"/>
  <c r="I34" i="57"/>
  <c r="C31" i="57"/>
  <c r="D34" i="57"/>
  <c r="H31" i="57"/>
  <c r="B28" i="57"/>
  <c r="E33" i="57"/>
  <c r="D33" i="57"/>
  <c r="H33" i="57"/>
  <c r="I33" i="57"/>
  <c r="B35" i="57" l="1"/>
  <c r="B36" i="57"/>
  <c r="B34" i="57"/>
  <c r="B33" i="57"/>
  <c r="B31" i="57"/>
  <c r="K29" i="57" l="1"/>
  <c r="K24" i="57"/>
  <c r="K30" i="57"/>
  <c r="K26" i="57"/>
  <c r="K31" i="57"/>
  <c r="K25" i="57"/>
  <c r="K23" i="57"/>
  <c r="K28" i="57"/>
  <c r="N28" i="57" l="1"/>
  <c r="N23" i="57"/>
  <c r="N30" i="57"/>
  <c r="N25" i="57"/>
  <c r="N29" i="57"/>
  <c r="N24" i="57"/>
  <c r="N31" i="57"/>
  <c r="N26" i="57"/>
  <c r="L23" i="57" l="1"/>
  <c r="L28" i="57"/>
  <c r="O25" i="57"/>
  <c r="O30" i="57"/>
  <c r="O29" i="57"/>
  <c r="O24" i="57"/>
  <c r="L29" i="57"/>
  <c r="L24" i="57"/>
  <c r="L31" i="57"/>
  <c r="L26" i="57"/>
  <c r="O28" i="57"/>
  <c r="O23" i="57"/>
  <c r="L30" i="57"/>
  <c r="L25" i="57"/>
  <c r="O26" i="57"/>
  <c r="O31" i="57"/>
  <c r="M30" i="57" l="1"/>
  <c r="M25" i="57"/>
  <c r="M31" i="57"/>
  <c r="M26" i="57"/>
  <c r="M23" i="57"/>
  <c r="M28" i="57"/>
  <c r="M29" i="57"/>
  <c r="M24" i="57"/>
  <c r="Q28" i="57" l="1"/>
  <c r="Q23" i="57"/>
  <c r="Q29" i="57"/>
  <c r="Q24" i="57"/>
  <c r="J19" i="57"/>
  <c r="J18" i="57"/>
  <c r="Q30" i="57"/>
  <c r="Q25" i="57"/>
  <c r="J20" i="57"/>
  <c r="Q26" i="57"/>
  <c r="Q31" i="57"/>
  <c r="J21" i="57"/>
  <c r="J25" i="57" l="1"/>
  <c r="J30" i="57"/>
  <c r="P35" i="57"/>
  <c r="K35" i="57"/>
  <c r="N35" i="57"/>
  <c r="O35" i="57"/>
  <c r="L35" i="57"/>
  <c r="M35" i="57"/>
  <c r="Q35" i="57"/>
  <c r="M33" i="57"/>
  <c r="P33" i="57"/>
  <c r="J23" i="57"/>
  <c r="J28" i="57"/>
  <c r="K33" i="57"/>
  <c r="N33" i="57"/>
  <c r="O33" i="57"/>
  <c r="L33" i="57"/>
  <c r="N36" i="57"/>
  <c r="J31" i="57"/>
  <c r="J26" i="57"/>
  <c r="P36" i="57"/>
  <c r="K36" i="57"/>
  <c r="L36" i="57"/>
  <c r="O36" i="57"/>
  <c r="M36" i="57"/>
  <c r="Q36" i="57"/>
  <c r="Q34" i="57"/>
  <c r="J29" i="57"/>
  <c r="J24" i="57"/>
  <c r="P34" i="57"/>
  <c r="K34" i="57"/>
  <c r="N34" i="57"/>
  <c r="L34" i="57"/>
  <c r="O34" i="57"/>
  <c r="M34" i="57"/>
  <c r="Q33" i="57"/>
  <c r="J34" i="57" l="1"/>
  <c r="J33" i="57"/>
  <c r="J35" i="57"/>
  <c r="J36" i="57"/>
  <c r="N77" i="43" l="1"/>
  <c r="N11" i="43" l="1"/>
  <c r="K11" i="33"/>
  <c r="K11" i="43"/>
  <c r="G11" i="33"/>
  <c r="G11" i="43"/>
  <c r="C11" i="33"/>
  <c r="C11" i="43"/>
  <c r="J11" i="33"/>
  <c r="J11" i="43"/>
  <c r="F11" i="33"/>
  <c r="F11" i="43"/>
  <c r="M11" i="33"/>
  <c r="M11" i="43"/>
  <c r="I11" i="33"/>
  <c r="I11" i="43"/>
  <c r="E11" i="33"/>
  <c r="E11" i="43"/>
  <c r="L11" i="33"/>
  <c r="L11" i="43"/>
  <c r="H11" i="33"/>
  <c r="H11" i="43"/>
  <c r="D11" i="33"/>
  <c r="D11" i="43"/>
  <c r="P11" i="43" l="1"/>
  <c r="R11" i="43"/>
  <c r="O11" i="43"/>
  <c r="Q11" i="43"/>
  <c r="V11" i="43" l="1"/>
  <c r="V11" i="49"/>
  <c r="V11" i="34"/>
  <c r="V11" i="33"/>
  <c r="V5" i="49" l="1"/>
  <c r="V5" i="43"/>
  <c r="V5" i="34"/>
  <c r="V5" i="33"/>
  <c r="U11" i="33" l="1"/>
  <c r="U31" i="46"/>
  <c r="T5" i="43"/>
  <c r="U5" i="43"/>
  <c r="U32" i="46"/>
  <c r="U11" i="43"/>
  <c r="T11" i="43"/>
  <c r="S11" i="43" l="1"/>
  <c r="V36" i="33"/>
  <c r="D5" i="43" l="1"/>
  <c r="C5" i="43"/>
  <c r="D5" i="34"/>
  <c r="D5" i="49"/>
  <c r="C5" i="34"/>
  <c r="C5" i="49"/>
  <c r="C5" i="33"/>
  <c r="D5" i="33"/>
  <c r="D31" i="46"/>
  <c r="C31" i="46"/>
  <c r="D11" i="49" l="1"/>
  <c r="C11" i="49"/>
  <c r="C11" i="34"/>
  <c r="D11" i="34"/>
  <c r="D32" i="46"/>
  <c r="C32" i="46"/>
  <c r="U11" i="49" l="1"/>
  <c r="T11" i="49"/>
  <c r="S11" i="49"/>
  <c r="R11" i="49"/>
  <c r="Q11" i="49"/>
  <c r="P11" i="49"/>
  <c r="O11" i="49"/>
  <c r="N11" i="49"/>
  <c r="N5" i="33" l="1"/>
  <c r="V35" i="49"/>
  <c r="K5" i="43"/>
  <c r="S5" i="43"/>
  <c r="L5" i="43"/>
  <c r="I5" i="43"/>
  <c r="M5" i="43"/>
  <c r="Q5" i="43"/>
  <c r="G5" i="43"/>
  <c r="O5" i="43"/>
  <c r="H5" i="43"/>
  <c r="P5" i="43"/>
  <c r="E5" i="43"/>
  <c r="F5" i="43"/>
  <c r="J5" i="43"/>
  <c r="N5" i="43"/>
  <c r="R5" i="43"/>
  <c r="V30" i="33"/>
  <c r="G11" i="49"/>
  <c r="H11" i="49"/>
  <c r="L11" i="49"/>
  <c r="K11" i="49"/>
  <c r="E11" i="49"/>
  <c r="I11" i="49"/>
  <c r="I35" i="49" s="1"/>
  <c r="M11" i="49"/>
  <c r="F11" i="49"/>
  <c r="J11" i="49"/>
  <c r="N35" i="49"/>
  <c r="Q35" i="49"/>
  <c r="U35" i="49"/>
  <c r="O35" i="49"/>
  <c r="S35" i="49"/>
  <c r="P35" i="49"/>
  <c r="L5" i="34"/>
  <c r="L5" i="49"/>
  <c r="J5" i="34"/>
  <c r="J5" i="49"/>
  <c r="N5" i="34"/>
  <c r="N5" i="49"/>
  <c r="R5" i="34"/>
  <c r="R5" i="49"/>
  <c r="H5" i="34"/>
  <c r="H5" i="49"/>
  <c r="F5" i="34"/>
  <c r="F5" i="49"/>
  <c r="G5" i="34"/>
  <c r="G5" i="49"/>
  <c r="K5" i="34"/>
  <c r="K5" i="49"/>
  <c r="O5" i="34"/>
  <c r="O5" i="49"/>
  <c r="S5" i="34"/>
  <c r="S5" i="49"/>
  <c r="R35" i="49"/>
  <c r="D35" i="49"/>
  <c r="C35" i="49"/>
  <c r="P5" i="34"/>
  <c r="P5" i="49"/>
  <c r="T5" i="34"/>
  <c r="T5" i="49"/>
  <c r="E5" i="34"/>
  <c r="E5" i="49"/>
  <c r="I5" i="34"/>
  <c r="I5" i="49"/>
  <c r="M5" i="34"/>
  <c r="M5" i="49"/>
  <c r="Q5" i="34"/>
  <c r="Q5" i="49"/>
  <c r="U5" i="34"/>
  <c r="U5" i="49"/>
  <c r="T35" i="49"/>
  <c r="G11" i="34"/>
  <c r="G36" i="33"/>
  <c r="K11" i="34"/>
  <c r="K36" i="33"/>
  <c r="O11" i="34"/>
  <c r="O36" i="33"/>
  <c r="O11" i="33"/>
  <c r="S11" i="34"/>
  <c r="S36" i="33"/>
  <c r="S11" i="33"/>
  <c r="H11" i="34"/>
  <c r="H36" i="33"/>
  <c r="L11" i="34"/>
  <c r="L36" i="33"/>
  <c r="P11" i="33"/>
  <c r="P11" i="34"/>
  <c r="P36" i="33"/>
  <c r="T11" i="33"/>
  <c r="T11" i="34"/>
  <c r="T36" i="33"/>
  <c r="E11" i="34"/>
  <c r="E36" i="33"/>
  <c r="I11" i="34"/>
  <c r="I36" i="33"/>
  <c r="M11" i="34"/>
  <c r="M36" i="33"/>
  <c r="Q11" i="34"/>
  <c r="Q36" i="33"/>
  <c r="Q11" i="33"/>
  <c r="U11" i="34"/>
  <c r="U36" i="33"/>
  <c r="F36" i="33"/>
  <c r="F11" i="34"/>
  <c r="J11" i="34"/>
  <c r="J36" i="33"/>
  <c r="N11" i="33"/>
  <c r="N11" i="34"/>
  <c r="N36" i="33"/>
  <c r="R11" i="33"/>
  <c r="R11" i="34"/>
  <c r="R36" i="33"/>
  <c r="D36" i="33"/>
  <c r="C36" i="33"/>
  <c r="F5" i="33"/>
  <c r="H5" i="33"/>
  <c r="L5" i="33"/>
  <c r="P5" i="33"/>
  <c r="T5" i="33"/>
  <c r="J5" i="33"/>
  <c r="R5" i="33"/>
  <c r="E5" i="33"/>
  <c r="I5" i="33"/>
  <c r="M5" i="33"/>
  <c r="Q5" i="33"/>
  <c r="U5" i="33"/>
  <c r="G5" i="33"/>
  <c r="K5" i="33"/>
  <c r="O5" i="33"/>
  <c r="S5" i="33"/>
  <c r="Q30" i="33"/>
  <c r="E30" i="33"/>
  <c r="N30" i="33"/>
  <c r="I30" i="33"/>
  <c r="U30" i="33"/>
  <c r="F30" i="33"/>
  <c r="R30" i="33"/>
  <c r="D30" i="33"/>
  <c r="C30" i="33"/>
  <c r="G30" i="33"/>
  <c r="K30" i="33"/>
  <c r="O30" i="33"/>
  <c r="S30" i="33"/>
  <c r="M30" i="33"/>
  <c r="J30" i="33"/>
  <c r="H30" i="33"/>
  <c r="L30" i="33"/>
  <c r="P30" i="33"/>
  <c r="T30" i="33"/>
  <c r="E32" i="46"/>
  <c r="I32" i="46"/>
  <c r="M32" i="46"/>
  <c r="Q32" i="46"/>
  <c r="G31" i="46"/>
  <c r="K31" i="46"/>
  <c r="O31" i="46"/>
  <c r="S31" i="46"/>
  <c r="F32" i="46"/>
  <c r="J32" i="46"/>
  <c r="N32" i="46"/>
  <c r="R32" i="46"/>
  <c r="H31" i="46"/>
  <c r="L31" i="46"/>
  <c r="P31" i="46"/>
  <c r="T31" i="46"/>
  <c r="G32" i="46"/>
  <c r="K32" i="46"/>
  <c r="O32" i="46"/>
  <c r="S32" i="46"/>
  <c r="E31" i="46"/>
  <c r="I31" i="46"/>
  <c r="M31" i="46"/>
  <c r="Q31" i="46"/>
  <c r="H32" i="46"/>
  <c r="L32" i="46"/>
  <c r="P32" i="46"/>
  <c r="T32" i="46"/>
  <c r="F31" i="46"/>
  <c r="J31" i="46"/>
  <c r="N31" i="46"/>
  <c r="R31" i="46"/>
  <c r="V30" i="49" l="1"/>
  <c r="J35" i="49"/>
  <c r="M35" i="49"/>
  <c r="E35" i="49"/>
  <c r="L35" i="49"/>
  <c r="G35" i="49"/>
  <c r="V41" i="34"/>
  <c r="F35" i="49"/>
  <c r="K35" i="49"/>
  <c r="H35" i="49"/>
  <c r="K36" i="34"/>
  <c r="F36" i="34"/>
  <c r="I36" i="34"/>
  <c r="V36" i="34"/>
  <c r="J36" i="34"/>
  <c r="S36" i="34"/>
  <c r="L36" i="34"/>
  <c r="U36" i="34"/>
  <c r="M36" i="34"/>
  <c r="P36" i="34"/>
  <c r="C36" i="34"/>
  <c r="O36" i="34"/>
  <c r="G36" i="34"/>
  <c r="R36" i="34"/>
  <c r="N36" i="34"/>
  <c r="E36" i="34"/>
  <c r="H36" i="34"/>
  <c r="T36" i="34"/>
  <c r="M41" i="34"/>
  <c r="I41" i="34"/>
  <c r="P41" i="34"/>
  <c r="Q36" i="34"/>
  <c r="D36" i="34"/>
  <c r="Q30" i="49"/>
  <c r="I30" i="49"/>
  <c r="T30" i="49"/>
  <c r="S30" i="49"/>
  <c r="K30" i="49"/>
  <c r="F30" i="49"/>
  <c r="R30" i="49"/>
  <c r="C30" i="49"/>
  <c r="D30" i="49"/>
  <c r="J30" i="49"/>
  <c r="K41" i="34"/>
  <c r="U30" i="49"/>
  <c r="M30" i="49"/>
  <c r="E30" i="49"/>
  <c r="P30" i="49"/>
  <c r="O30" i="49"/>
  <c r="G30" i="49"/>
  <c r="H30" i="49"/>
  <c r="N30" i="49"/>
  <c r="L30" i="49"/>
  <c r="N41" i="34"/>
  <c r="J41" i="34"/>
  <c r="T41" i="34"/>
  <c r="O41" i="34"/>
  <c r="R41" i="34"/>
  <c r="D41" i="34"/>
  <c r="C41" i="34"/>
  <c r="F41" i="34"/>
  <c r="U41" i="34"/>
  <c r="Q41" i="34"/>
  <c r="E41" i="34"/>
  <c r="H41" i="34"/>
  <c r="S41" i="34"/>
  <c r="L41" i="34"/>
  <c r="G41" i="34"/>
  <c r="F44" i="49" l="1"/>
  <c r="R44" i="49"/>
  <c r="D44" i="49"/>
  <c r="G44" i="49"/>
  <c r="E44" i="49"/>
  <c r="C44" i="49"/>
  <c r="J44" i="49"/>
  <c r="I44" i="49"/>
  <c r="H44" i="49"/>
  <c r="K44" i="49"/>
  <c r="L44" i="49"/>
  <c r="U44" i="49"/>
  <c r="T44" i="49"/>
  <c r="R43" i="49" l="1"/>
  <c r="G43" i="49"/>
  <c r="D43" i="49"/>
  <c r="E43" i="49"/>
  <c r="F43" i="49"/>
  <c r="J43" i="49"/>
  <c r="H43" i="49"/>
  <c r="I43" i="49"/>
  <c r="C43" i="49"/>
  <c r="K43" i="49"/>
  <c r="L43" i="49"/>
  <c r="U43" i="49"/>
  <c r="T43" i="49"/>
  <c r="S44" i="49" l="1"/>
  <c r="S43" i="49" l="1"/>
  <c r="Q44" i="49" l="1"/>
  <c r="V44" i="49"/>
  <c r="V43" i="49" l="1"/>
  <c r="Q43" i="49"/>
  <c r="O44" i="49" l="1"/>
  <c r="N44" i="49"/>
  <c r="P44" i="49"/>
  <c r="P43" i="49" l="1"/>
  <c r="N43" i="49"/>
  <c r="O43" i="49"/>
  <c r="M44" i="49" l="1"/>
  <c r="M43" i="49" l="1"/>
  <c r="V40" i="48" l="1"/>
  <c r="U37" i="48"/>
  <c r="V36" i="48"/>
  <c r="U41" i="48"/>
  <c r="V37" i="48"/>
  <c r="U40" i="48"/>
  <c r="V41" i="48"/>
  <c r="U36" i="48"/>
  <c r="G34" i="48" l="1"/>
  <c r="G72" i="48" s="1"/>
  <c r="D34" i="48"/>
  <c r="D67" i="48" s="1"/>
  <c r="F34" i="48"/>
  <c r="F73" i="48" l="1"/>
  <c r="F75" i="48"/>
  <c r="F74" i="48"/>
  <c r="F77" i="48"/>
  <c r="F70" i="48"/>
  <c r="F72" i="48"/>
  <c r="F69" i="48"/>
  <c r="F68" i="48"/>
  <c r="F71" i="48"/>
  <c r="E34" i="48"/>
  <c r="G76" i="48"/>
  <c r="G74" i="48"/>
  <c r="G73" i="48"/>
  <c r="G75" i="48"/>
  <c r="G77" i="48"/>
  <c r="G70" i="48"/>
  <c r="G69" i="48"/>
  <c r="G68" i="48"/>
  <c r="G67" i="48"/>
  <c r="G71" i="48"/>
  <c r="F67" i="48"/>
  <c r="D74" i="48"/>
  <c r="D73" i="48"/>
  <c r="D75" i="48"/>
  <c r="D77" i="48"/>
  <c r="D69" i="48"/>
  <c r="D70" i="48"/>
  <c r="D71" i="48"/>
  <c r="D68" i="48"/>
  <c r="D72" i="48"/>
  <c r="D13" i="32"/>
  <c r="F13" i="32"/>
  <c r="D19" i="48" l="1"/>
  <c r="F19" i="48"/>
  <c r="D80" i="48"/>
  <c r="F42" i="48"/>
  <c r="D43" i="48"/>
  <c r="D37" i="48"/>
  <c r="E67" i="48"/>
  <c r="F37" i="48"/>
  <c r="D46" i="48"/>
  <c r="D40" i="48"/>
  <c r="F80" i="48"/>
  <c r="E77" i="48"/>
  <c r="E74" i="48"/>
  <c r="E75" i="48"/>
  <c r="E73" i="48"/>
  <c r="E70" i="48"/>
  <c r="E69" i="48"/>
  <c r="E71" i="48"/>
  <c r="E72" i="48"/>
  <c r="E68" i="48"/>
  <c r="F44" i="48"/>
  <c r="F43" i="48"/>
  <c r="F46" i="48"/>
  <c r="F36" i="48"/>
  <c r="F41" i="48"/>
  <c r="F40" i="48"/>
  <c r="D42" i="48"/>
  <c r="D36" i="48"/>
  <c r="D41" i="48"/>
  <c r="D44" i="48"/>
  <c r="G80" i="48"/>
  <c r="E13" i="32"/>
  <c r="G13" i="32"/>
  <c r="E19" i="48" l="1"/>
  <c r="E57" i="48" s="1"/>
  <c r="G19" i="48"/>
  <c r="G44" i="48"/>
  <c r="D40" i="32"/>
  <c r="D36" i="32"/>
  <c r="D37" i="32"/>
  <c r="D38" i="32"/>
  <c r="D35" i="32"/>
  <c r="F49" i="48"/>
  <c r="F88" i="48" s="1"/>
  <c r="E41" i="48"/>
  <c r="E42" i="48"/>
  <c r="D60" i="48"/>
  <c r="F56" i="48"/>
  <c r="F52" i="48"/>
  <c r="F60" i="48"/>
  <c r="D62" i="48"/>
  <c r="E80" i="48"/>
  <c r="D59" i="48"/>
  <c r="G42" i="48"/>
  <c r="G37" i="48"/>
  <c r="E44" i="48"/>
  <c r="E43" i="48"/>
  <c r="D57" i="48"/>
  <c r="F62" i="48"/>
  <c r="F53" i="48"/>
  <c r="G45" i="48"/>
  <c r="G41" i="48"/>
  <c r="E36" i="48"/>
  <c r="E37" i="48"/>
  <c r="D52" i="48"/>
  <c r="F57" i="48"/>
  <c r="F59" i="48"/>
  <c r="D34" i="32"/>
  <c r="F58" i="48"/>
  <c r="G43" i="48"/>
  <c r="G46" i="48"/>
  <c r="G40" i="48"/>
  <c r="G36" i="48"/>
  <c r="D49" i="48"/>
  <c r="E40" i="48"/>
  <c r="E46" i="48"/>
  <c r="D58" i="48"/>
  <c r="D56" i="48"/>
  <c r="D53" i="48"/>
  <c r="E34" i="32"/>
  <c r="F87" i="48" l="1"/>
  <c r="F92" i="48"/>
  <c r="F86" i="48"/>
  <c r="F85" i="48"/>
  <c r="F90" i="48"/>
  <c r="F82" i="48"/>
  <c r="F83" i="48"/>
  <c r="F84" i="48"/>
  <c r="F89" i="48"/>
  <c r="D87" i="48"/>
  <c r="E62" i="48"/>
  <c r="G62" i="48"/>
  <c r="D41" i="32"/>
  <c r="D90" i="48"/>
  <c r="G61" i="48"/>
  <c r="D83" i="48"/>
  <c r="D88" i="48"/>
  <c r="E60" i="48"/>
  <c r="F40" i="32"/>
  <c r="F37" i="32"/>
  <c r="F36" i="32"/>
  <c r="F38" i="32"/>
  <c r="F35" i="32"/>
  <c r="F34" i="32"/>
  <c r="D82" i="48"/>
  <c r="G60" i="48"/>
  <c r="E49" i="48"/>
  <c r="E56" i="48"/>
  <c r="G59" i="48"/>
  <c r="D89" i="48"/>
  <c r="D85" i="48"/>
  <c r="E53" i="48"/>
  <c r="E40" i="32"/>
  <c r="E36" i="32"/>
  <c r="E37" i="32"/>
  <c r="E38" i="32"/>
  <c r="E35" i="32"/>
  <c r="G49" i="48"/>
  <c r="G92" i="48" s="1"/>
  <c r="G52" i="48"/>
  <c r="D65" i="48"/>
  <c r="E52" i="48"/>
  <c r="G57" i="48"/>
  <c r="G53" i="48"/>
  <c r="G56" i="48"/>
  <c r="D92" i="48"/>
  <c r="D86" i="48"/>
  <c r="D84" i="48"/>
  <c r="E59" i="48"/>
  <c r="G58" i="48"/>
  <c r="F65" i="48"/>
  <c r="E58" i="48"/>
  <c r="G89" i="48" l="1"/>
  <c r="E85" i="48"/>
  <c r="E90" i="48"/>
  <c r="G91" i="48"/>
  <c r="F95" i="48"/>
  <c r="G84" i="48"/>
  <c r="E88" i="48"/>
  <c r="E89" i="48"/>
  <c r="E86" i="48"/>
  <c r="E92" i="48"/>
  <c r="E83" i="48"/>
  <c r="G90" i="48"/>
  <c r="E87" i="48"/>
  <c r="G85" i="48"/>
  <c r="E84" i="48"/>
  <c r="D95" i="48"/>
  <c r="G82" i="48"/>
  <c r="G88" i="48"/>
  <c r="E82" i="48"/>
  <c r="E41" i="32"/>
  <c r="E65" i="48"/>
  <c r="G65" i="48"/>
  <c r="G86" i="48"/>
  <c r="G40" i="32"/>
  <c r="G37" i="32"/>
  <c r="G36" i="32"/>
  <c r="G38" i="32"/>
  <c r="G35" i="32"/>
  <c r="G34" i="32"/>
  <c r="G83" i="48"/>
  <c r="F41" i="32"/>
  <c r="G87" i="48"/>
  <c r="E95" i="48" l="1"/>
  <c r="G95" i="48"/>
  <c r="G41" i="32"/>
  <c r="Q36" i="48" l="1"/>
  <c r="Q41" i="48"/>
  <c r="Q37" i="48"/>
  <c r="Q40" i="48"/>
  <c r="P37" i="48" l="1"/>
  <c r="P40" i="48"/>
  <c r="P41" i="48"/>
  <c r="P36" i="48"/>
  <c r="O41" i="48" l="1"/>
  <c r="O37" i="48"/>
  <c r="O36" i="48"/>
  <c r="O40" i="48"/>
  <c r="K34" i="48" l="1"/>
  <c r="I34" i="48"/>
  <c r="I67" i="48" s="1"/>
  <c r="H34" i="48"/>
  <c r="H67" i="48" s="1"/>
  <c r="J34" i="48"/>
  <c r="J67" i="48" s="1"/>
  <c r="K67" i="48" l="1"/>
  <c r="K76" i="48"/>
  <c r="K75" i="48"/>
  <c r="K73" i="48"/>
  <c r="K78" i="48"/>
  <c r="K77" i="48"/>
  <c r="K74" i="48"/>
  <c r="K68" i="48"/>
  <c r="K69" i="48"/>
  <c r="K70" i="48"/>
  <c r="K72" i="48"/>
  <c r="K71" i="48"/>
  <c r="H75" i="48"/>
  <c r="H76" i="48"/>
  <c r="H73" i="48"/>
  <c r="H77" i="48"/>
  <c r="H78" i="48"/>
  <c r="H74" i="48"/>
  <c r="H68" i="48"/>
  <c r="H69" i="48"/>
  <c r="H70" i="48"/>
  <c r="H72" i="48"/>
  <c r="H71" i="48"/>
  <c r="I75" i="48"/>
  <c r="I76" i="48"/>
  <c r="I73" i="48"/>
  <c r="I78" i="48"/>
  <c r="I77" i="48"/>
  <c r="I74" i="48"/>
  <c r="I68" i="48"/>
  <c r="I69" i="48"/>
  <c r="I70" i="48"/>
  <c r="I71" i="48"/>
  <c r="I72" i="48"/>
  <c r="J68" i="48"/>
  <c r="J75" i="48"/>
  <c r="J76" i="48"/>
  <c r="J73" i="48"/>
  <c r="J78" i="48"/>
  <c r="J77" i="48"/>
  <c r="J74" i="48"/>
  <c r="J70" i="48"/>
  <c r="J69" i="48"/>
  <c r="J71" i="48"/>
  <c r="J72" i="48"/>
  <c r="I13" i="32"/>
  <c r="H13" i="32"/>
  <c r="J13" i="32"/>
  <c r="H19" i="48" l="1"/>
  <c r="J19" i="48"/>
  <c r="K19" i="48"/>
  <c r="I19" i="48"/>
  <c r="K80" i="48"/>
  <c r="H80" i="48"/>
  <c r="J80" i="48"/>
  <c r="I45" i="48"/>
  <c r="I41" i="48"/>
  <c r="J45" i="48"/>
  <c r="J42" i="48"/>
  <c r="K47" i="48"/>
  <c r="K37" i="48"/>
  <c r="K45" i="48"/>
  <c r="H36" i="48"/>
  <c r="J43" i="48"/>
  <c r="J41" i="48"/>
  <c r="J36" i="48"/>
  <c r="J44" i="48"/>
  <c r="K42" i="48"/>
  <c r="K46" i="48"/>
  <c r="H45" i="48"/>
  <c r="H37" i="48"/>
  <c r="H47" i="48"/>
  <c r="H43" i="48"/>
  <c r="I42" i="48"/>
  <c r="I46" i="48"/>
  <c r="I40" i="48"/>
  <c r="J47" i="48"/>
  <c r="J37" i="48"/>
  <c r="K43" i="48"/>
  <c r="K44" i="48"/>
  <c r="K41" i="48"/>
  <c r="I80" i="48"/>
  <c r="H46" i="48"/>
  <c r="H44" i="48"/>
  <c r="I43" i="48"/>
  <c r="H42" i="48"/>
  <c r="H41" i="48"/>
  <c r="H40" i="48"/>
  <c r="I47" i="48"/>
  <c r="I36" i="48"/>
  <c r="I44" i="48"/>
  <c r="I37" i="48"/>
  <c r="J46" i="48"/>
  <c r="J40" i="48"/>
  <c r="K36" i="48"/>
  <c r="K40" i="48"/>
  <c r="M41" i="48" l="1"/>
  <c r="M37" i="48"/>
  <c r="N40" i="48"/>
  <c r="N41" i="48"/>
  <c r="I49" i="48"/>
  <c r="I88" i="48" s="1"/>
  <c r="K49" i="48"/>
  <c r="K91" i="48" s="1"/>
  <c r="J40" i="32"/>
  <c r="J36" i="32"/>
  <c r="J37" i="32"/>
  <c r="J38" i="32"/>
  <c r="J35" i="32"/>
  <c r="I40" i="32"/>
  <c r="I37" i="32"/>
  <c r="I36" i="32"/>
  <c r="I38" i="32"/>
  <c r="I35" i="32"/>
  <c r="K52" i="48"/>
  <c r="J56" i="48"/>
  <c r="I52" i="48"/>
  <c r="H58" i="48"/>
  <c r="I59" i="48"/>
  <c r="K57" i="48"/>
  <c r="I56" i="48"/>
  <c r="H63" i="48"/>
  <c r="J60" i="48"/>
  <c r="H52" i="48"/>
  <c r="K63" i="48"/>
  <c r="H40" i="32"/>
  <c r="H36" i="32"/>
  <c r="H37" i="32"/>
  <c r="H38" i="32"/>
  <c r="H35" i="32"/>
  <c r="M36" i="48"/>
  <c r="J62" i="48"/>
  <c r="I63" i="48"/>
  <c r="H60" i="48"/>
  <c r="K60" i="48"/>
  <c r="H34" i="32"/>
  <c r="J34" i="32"/>
  <c r="I62" i="48"/>
  <c r="H53" i="48"/>
  <c r="K62" i="48"/>
  <c r="J52" i="48"/>
  <c r="I57" i="48"/>
  <c r="M40" i="48"/>
  <c r="N37" i="48"/>
  <c r="H49" i="48"/>
  <c r="H91" i="48" s="1"/>
  <c r="I53" i="48"/>
  <c r="H56" i="48"/>
  <c r="H62" i="48"/>
  <c r="K59" i="48"/>
  <c r="J53" i="48"/>
  <c r="I58" i="48"/>
  <c r="H61" i="48"/>
  <c r="K58" i="48"/>
  <c r="J57" i="48"/>
  <c r="K61" i="48"/>
  <c r="J58" i="48"/>
  <c r="I61" i="48"/>
  <c r="N36" i="48"/>
  <c r="J49" i="48"/>
  <c r="J83" i="48" s="1"/>
  <c r="I34" i="32"/>
  <c r="K56" i="48"/>
  <c r="I60" i="48"/>
  <c r="H57" i="48"/>
  <c r="J63" i="48"/>
  <c r="H59" i="48"/>
  <c r="J59" i="48"/>
  <c r="K53" i="48"/>
  <c r="J61" i="48"/>
  <c r="I89" i="48" l="1"/>
  <c r="I86" i="48"/>
  <c r="H82" i="48"/>
  <c r="J82" i="48"/>
  <c r="K92" i="48"/>
  <c r="K90" i="48"/>
  <c r="H88" i="48"/>
  <c r="H83" i="48"/>
  <c r="H90" i="48"/>
  <c r="H85" i="48"/>
  <c r="K93" i="48"/>
  <c r="K82" i="48"/>
  <c r="K85" i="48"/>
  <c r="I91" i="48"/>
  <c r="I84" i="48"/>
  <c r="K87" i="48"/>
  <c r="I82" i="48"/>
  <c r="K84" i="48"/>
  <c r="I90" i="48"/>
  <c r="K86" i="48"/>
  <c r="K88" i="48"/>
  <c r="K89" i="48"/>
  <c r="I83" i="48"/>
  <c r="I87" i="48"/>
  <c r="I92" i="48"/>
  <c r="I93" i="48"/>
  <c r="I85" i="48"/>
  <c r="K83" i="48"/>
  <c r="H93" i="48"/>
  <c r="J90" i="48"/>
  <c r="J91" i="48"/>
  <c r="H89" i="48"/>
  <c r="H65" i="48"/>
  <c r="H92" i="48"/>
  <c r="H86" i="48"/>
  <c r="I65" i="48"/>
  <c r="K65" i="48"/>
  <c r="J89" i="48"/>
  <c r="J65" i="48"/>
  <c r="I41" i="32"/>
  <c r="J86" i="48"/>
  <c r="H41" i="32"/>
  <c r="J87" i="48"/>
  <c r="J85" i="48"/>
  <c r="J92" i="48"/>
  <c r="J84" i="48"/>
  <c r="J93" i="48"/>
  <c r="J41" i="32"/>
  <c r="H87" i="48"/>
  <c r="H84" i="48"/>
  <c r="J88" i="48"/>
  <c r="K95" i="48" l="1"/>
  <c r="I95" i="48"/>
  <c r="S36" i="48"/>
  <c r="T37" i="48"/>
  <c r="S41" i="48"/>
  <c r="T40" i="48"/>
  <c r="J95" i="48"/>
  <c r="H95" i="48"/>
  <c r="R37" i="48"/>
  <c r="R36" i="48"/>
  <c r="S37" i="48"/>
  <c r="T41" i="48"/>
  <c r="C34" i="48"/>
  <c r="C67" i="48" s="1"/>
  <c r="R40" i="48"/>
  <c r="R41" i="48"/>
  <c r="S40" i="48"/>
  <c r="T36" i="48"/>
  <c r="C75" i="48" l="1"/>
  <c r="C73" i="48"/>
  <c r="C74" i="48"/>
  <c r="C77" i="48"/>
  <c r="C72" i="48"/>
  <c r="C71" i="48"/>
  <c r="C69" i="48"/>
  <c r="C68" i="48"/>
  <c r="C70" i="48"/>
  <c r="C13" i="32"/>
  <c r="C19" i="48" l="1"/>
  <c r="C62" i="48" s="1"/>
  <c r="C46" i="48"/>
  <c r="C36" i="48"/>
  <c r="C43" i="48"/>
  <c r="C44" i="48"/>
  <c r="C41" i="48"/>
  <c r="C37" i="48"/>
  <c r="C40" i="48"/>
  <c r="C42" i="48"/>
  <c r="C80" i="48"/>
  <c r="C56" i="48" l="1"/>
  <c r="C57" i="48"/>
  <c r="C59" i="48"/>
  <c r="C52" i="48"/>
  <c r="C60" i="48"/>
  <c r="C49" i="48"/>
  <c r="C87" i="48" s="1"/>
  <c r="C58" i="48"/>
  <c r="C53" i="48"/>
  <c r="C89" i="48" l="1"/>
  <c r="C82" i="48"/>
  <c r="C40" i="32"/>
  <c r="C36" i="32"/>
  <c r="C37" i="32"/>
  <c r="C38" i="32"/>
  <c r="C35" i="32"/>
  <c r="C34" i="32"/>
  <c r="C84" i="48"/>
  <c r="C85" i="48"/>
  <c r="C65" i="48"/>
  <c r="C88" i="48"/>
  <c r="C92" i="48"/>
  <c r="C90" i="48"/>
  <c r="C86" i="48"/>
  <c r="C83" i="48"/>
  <c r="C41" i="32" l="1"/>
  <c r="C95" i="48"/>
  <c r="U34" i="48" l="1"/>
  <c r="U73" i="48" s="1"/>
  <c r="U46" i="48"/>
  <c r="U19" i="48" l="1"/>
  <c r="U63" i="48" s="1"/>
  <c r="U47" i="48"/>
  <c r="U58" i="48"/>
  <c r="U43" i="48"/>
  <c r="U67" i="48"/>
  <c r="U69" i="48"/>
  <c r="U72" i="48"/>
  <c r="U70" i="48"/>
  <c r="U68" i="48"/>
  <c r="U71" i="48"/>
  <c r="U49" i="48"/>
  <c r="U92" i="48" s="1"/>
  <c r="U74" i="48"/>
  <c r="U76" i="48"/>
  <c r="U75" i="48"/>
  <c r="U78" i="48"/>
  <c r="U62" i="48"/>
  <c r="U77" i="48"/>
  <c r="U64" i="48"/>
  <c r="U42" i="48"/>
  <c r="U45" i="48"/>
  <c r="U44" i="48"/>
  <c r="U22" i="32"/>
  <c r="U60" i="48" l="1"/>
  <c r="U61" i="48"/>
  <c r="U59" i="48"/>
  <c r="U13" i="32"/>
  <c r="U38" i="32" s="1"/>
  <c r="U44" i="32"/>
  <c r="U46" i="32"/>
  <c r="U43" i="32"/>
  <c r="U45" i="32"/>
  <c r="U48" i="32"/>
  <c r="U47" i="32"/>
  <c r="U57" i="48"/>
  <c r="U56" i="48"/>
  <c r="U53" i="48"/>
  <c r="U52" i="48"/>
  <c r="U94" i="48"/>
  <c r="U93" i="48"/>
  <c r="U83" i="48"/>
  <c r="U82" i="48"/>
  <c r="U85" i="48"/>
  <c r="U84" i="48"/>
  <c r="U87" i="48"/>
  <c r="U86" i="48"/>
  <c r="U80" i="48"/>
  <c r="U91" i="48"/>
  <c r="U90" i="48"/>
  <c r="U89" i="48"/>
  <c r="U49" i="32"/>
  <c r="U88" i="48"/>
  <c r="U31" i="32"/>
  <c r="U37" i="32" l="1"/>
  <c r="U40" i="32"/>
  <c r="U34" i="32"/>
  <c r="U36" i="32"/>
  <c r="U35" i="32"/>
  <c r="U65" i="48"/>
  <c r="U52" i="32"/>
  <c r="U53" i="32"/>
  <c r="U56" i="32"/>
  <c r="U57" i="32"/>
  <c r="U55" i="32"/>
  <c r="U54" i="32"/>
  <c r="U50" i="32"/>
  <c r="U95" i="48"/>
  <c r="U41" i="32"/>
  <c r="U58" i="32"/>
  <c r="U59" i="32" l="1"/>
  <c r="C22" i="32" l="1"/>
  <c r="D22" i="32"/>
  <c r="D46" i="32" l="1"/>
  <c r="D44" i="32"/>
  <c r="D43" i="32"/>
  <c r="D47" i="32"/>
  <c r="D45" i="32"/>
  <c r="D48" i="32"/>
  <c r="C44" i="32"/>
  <c r="C48" i="32"/>
  <c r="C45" i="32"/>
  <c r="C46" i="32"/>
  <c r="C47" i="32"/>
  <c r="C43" i="32"/>
  <c r="D49" i="32"/>
  <c r="C49" i="32"/>
  <c r="D31" i="32"/>
  <c r="D53" i="32" l="1"/>
  <c r="D54" i="32"/>
  <c r="D57" i="32"/>
  <c r="D56" i="32"/>
  <c r="D52" i="32"/>
  <c r="D55" i="32"/>
  <c r="C31" i="32"/>
  <c r="C58" i="32" s="1"/>
  <c r="D58" i="32"/>
  <c r="D50" i="32"/>
  <c r="C50" i="32"/>
  <c r="C56" i="32" l="1"/>
  <c r="C55" i="32"/>
  <c r="C52" i="32"/>
  <c r="C57" i="32"/>
  <c r="C54" i="32"/>
  <c r="C53" i="32"/>
  <c r="D59" i="32"/>
  <c r="C59" i="32"/>
  <c r="G22" i="32" l="1"/>
  <c r="G44" i="32" l="1"/>
  <c r="G43" i="32"/>
  <c r="G48" i="32"/>
  <c r="G46" i="32"/>
  <c r="G47" i="32"/>
  <c r="G45" i="32"/>
  <c r="G49" i="32"/>
  <c r="G31" i="32" l="1"/>
  <c r="G58" i="32" s="1"/>
  <c r="G50" i="32"/>
  <c r="G57" i="32" l="1"/>
  <c r="G56" i="32"/>
  <c r="G55" i="32"/>
  <c r="G52" i="32"/>
  <c r="G59" i="32" s="1"/>
  <c r="G54" i="32"/>
  <c r="G53" i="32"/>
  <c r="E22" i="32"/>
  <c r="E44" i="32" l="1"/>
  <c r="E46" i="32"/>
  <c r="E47" i="32"/>
  <c r="E48" i="32"/>
  <c r="E43" i="32"/>
  <c r="E45" i="32"/>
  <c r="E49" i="32"/>
  <c r="E31" i="32" l="1"/>
  <c r="E50" i="32"/>
  <c r="E57" i="32" l="1"/>
  <c r="E52" i="32"/>
  <c r="E54" i="32"/>
  <c r="E56" i="32"/>
  <c r="E55" i="32"/>
  <c r="E53" i="32"/>
  <c r="E58" i="32"/>
  <c r="E59" i="32" l="1"/>
  <c r="F22" i="32" l="1"/>
  <c r="F48" i="32" l="1"/>
  <c r="F47" i="32"/>
  <c r="F46" i="32"/>
  <c r="F43" i="32"/>
  <c r="F45" i="32"/>
  <c r="F44" i="32"/>
  <c r="F49" i="32"/>
  <c r="F31" i="32" l="1"/>
  <c r="F50" i="32"/>
  <c r="F52" i="32" l="1"/>
  <c r="F55" i="32"/>
  <c r="F57" i="32"/>
  <c r="F54" i="32"/>
  <c r="F56" i="32"/>
  <c r="F53" i="32"/>
  <c r="F58" i="32"/>
  <c r="F59" i="32" l="1"/>
  <c r="J22" i="32"/>
  <c r="K22" i="32"/>
  <c r="I22" i="32"/>
  <c r="J45" i="32" l="1"/>
  <c r="J48" i="32"/>
  <c r="J46" i="32"/>
  <c r="J47" i="32"/>
  <c r="J43" i="32"/>
  <c r="J44" i="32"/>
  <c r="I47" i="32"/>
  <c r="I46" i="32"/>
  <c r="I43" i="32"/>
  <c r="I48" i="32"/>
  <c r="I44" i="32"/>
  <c r="I45" i="32"/>
  <c r="K44" i="32"/>
  <c r="K45" i="32"/>
  <c r="K43" i="32"/>
  <c r="K47" i="32"/>
  <c r="K46" i="32"/>
  <c r="K48" i="32"/>
  <c r="J49" i="32"/>
  <c r="I49" i="32"/>
  <c r="K49" i="32"/>
  <c r="I31" i="32"/>
  <c r="J31" i="32" l="1"/>
  <c r="I54" i="32"/>
  <c r="I52" i="32"/>
  <c r="I53" i="32"/>
  <c r="I55" i="32"/>
  <c r="I56" i="32"/>
  <c r="I57" i="32"/>
  <c r="I50" i="32"/>
  <c r="J50" i="32"/>
  <c r="I58" i="32"/>
  <c r="J58" i="32"/>
  <c r="K50" i="32"/>
  <c r="J57" i="32" l="1"/>
  <c r="J52" i="32"/>
  <c r="J53" i="32"/>
  <c r="J54" i="32"/>
  <c r="J56" i="32"/>
  <c r="J55" i="32"/>
  <c r="I59" i="32"/>
  <c r="J59" i="32" l="1"/>
  <c r="H22" i="32" l="1"/>
  <c r="H44" i="32" l="1"/>
  <c r="H45" i="32"/>
  <c r="H48" i="32"/>
  <c r="H43" i="32"/>
  <c r="H47" i="32"/>
  <c r="H46" i="32"/>
  <c r="H49" i="32"/>
  <c r="H31" i="32" l="1"/>
  <c r="H58" i="32" s="1"/>
  <c r="H50" i="32"/>
  <c r="H54" i="32" l="1"/>
  <c r="H52" i="32"/>
  <c r="H55" i="32"/>
  <c r="H56" i="32"/>
  <c r="H57" i="32"/>
  <c r="H53" i="32"/>
  <c r="H59" i="32" l="1"/>
  <c r="N34" i="48" l="1"/>
  <c r="N78" i="48" s="1"/>
  <c r="O34" i="48"/>
  <c r="M34" i="48"/>
  <c r="M77" i="48" s="1"/>
  <c r="M78" i="48" l="1"/>
  <c r="N77" i="48"/>
  <c r="O78" i="48"/>
  <c r="O71" i="48"/>
  <c r="O72" i="48"/>
  <c r="O68" i="48"/>
  <c r="O67" i="48"/>
  <c r="O70" i="48"/>
  <c r="O69" i="48"/>
  <c r="O75" i="48"/>
  <c r="O76" i="48"/>
  <c r="O73" i="48"/>
  <c r="O74" i="48"/>
  <c r="O77" i="48"/>
  <c r="M67" i="48"/>
  <c r="M68" i="48"/>
  <c r="M71" i="48"/>
  <c r="M70" i="48"/>
  <c r="M69" i="48"/>
  <c r="M72" i="48"/>
  <c r="M75" i="48"/>
  <c r="M76" i="48"/>
  <c r="M73" i="48"/>
  <c r="M74" i="48"/>
  <c r="P34" i="48"/>
  <c r="P78" i="48" s="1"/>
  <c r="N67" i="48"/>
  <c r="N69" i="48"/>
  <c r="N72" i="48"/>
  <c r="N68" i="48"/>
  <c r="N71" i="48"/>
  <c r="N70" i="48"/>
  <c r="N75" i="48"/>
  <c r="N76" i="48"/>
  <c r="N73" i="48"/>
  <c r="N74" i="48"/>
  <c r="P67" i="48" l="1"/>
  <c r="P71" i="48"/>
  <c r="P72" i="48"/>
  <c r="P68" i="48"/>
  <c r="P70" i="48"/>
  <c r="P69" i="48"/>
  <c r="P75" i="48"/>
  <c r="P76" i="48"/>
  <c r="P73" i="48"/>
  <c r="P74" i="48"/>
  <c r="M80" i="48"/>
  <c r="N80" i="48"/>
  <c r="P77" i="48"/>
  <c r="O80" i="48"/>
  <c r="O22" i="32"/>
  <c r="N22" i="32"/>
  <c r="M22" i="32"/>
  <c r="O13" i="32" l="1"/>
  <c r="O38" i="32" s="1"/>
  <c r="N13" i="32"/>
  <c r="N34" i="32" s="1"/>
  <c r="M13" i="32"/>
  <c r="N46" i="32"/>
  <c r="N48" i="32"/>
  <c r="N45" i="32"/>
  <c r="N43" i="32"/>
  <c r="N44" i="32"/>
  <c r="N47" i="32"/>
  <c r="O43" i="32"/>
  <c r="O46" i="32"/>
  <c r="O47" i="32"/>
  <c r="O44" i="32"/>
  <c r="O48" i="32"/>
  <c r="O45" i="32"/>
  <c r="M43" i="32"/>
  <c r="M47" i="32"/>
  <c r="M45" i="32"/>
  <c r="M44" i="32"/>
  <c r="M48" i="32"/>
  <c r="M46" i="32"/>
  <c r="O35" i="32"/>
  <c r="O34" i="32"/>
  <c r="N49" i="32"/>
  <c r="O49" i="32"/>
  <c r="P80" i="48"/>
  <c r="M49" i="32"/>
  <c r="O31" i="32"/>
  <c r="P22" i="32"/>
  <c r="O40" i="32" l="1"/>
  <c r="O36" i="32"/>
  <c r="N38" i="32"/>
  <c r="O37" i="32"/>
  <c r="N36" i="32"/>
  <c r="N35" i="32"/>
  <c r="M40" i="32"/>
  <c r="M41" i="32" s="1"/>
  <c r="M35" i="32"/>
  <c r="N40" i="32"/>
  <c r="N41" i="32" s="1"/>
  <c r="M38" i="32"/>
  <c r="M34" i="32"/>
  <c r="M37" i="32"/>
  <c r="M36" i="32"/>
  <c r="N37" i="32"/>
  <c r="P13" i="32"/>
  <c r="P35" i="32" s="1"/>
  <c r="M31" i="32"/>
  <c r="M58" i="32" s="1"/>
  <c r="O54" i="32"/>
  <c r="O52" i="32"/>
  <c r="O57" i="32"/>
  <c r="O56" i="32"/>
  <c r="O53" i="32"/>
  <c r="O55" i="32"/>
  <c r="P43" i="32"/>
  <c r="P46" i="32"/>
  <c r="P47" i="32"/>
  <c r="P48" i="32"/>
  <c r="P44" i="32"/>
  <c r="P45" i="32"/>
  <c r="N31" i="32"/>
  <c r="N58" i="32" s="1"/>
  <c r="P49" i="32"/>
  <c r="N50" i="32"/>
  <c r="O58" i="32"/>
  <c r="M50" i="32"/>
  <c r="O41" i="32"/>
  <c r="O50" i="32"/>
  <c r="P31" i="32"/>
  <c r="P36" i="32" l="1"/>
  <c r="P34" i="32"/>
  <c r="P38" i="32"/>
  <c r="P40" i="32"/>
  <c r="P37" i="32"/>
  <c r="N53" i="32"/>
  <c r="N55" i="32"/>
  <c r="N57" i="32"/>
  <c r="N54" i="32"/>
  <c r="N56" i="32"/>
  <c r="N52" i="32"/>
  <c r="P57" i="32"/>
  <c r="P53" i="32"/>
  <c r="P54" i="32"/>
  <c r="P52" i="32"/>
  <c r="P56" i="32"/>
  <c r="P55" i="32"/>
  <c r="M56" i="32"/>
  <c r="M54" i="32"/>
  <c r="M53" i="32"/>
  <c r="M55" i="32"/>
  <c r="M57" i="32"/>
  <c r="M52" i="32"/>
  <c r="M59" i="32" s="1"/>
  <c r="Q34" i="48"/>
  <c r="P58" i="32"/>
  <c r="P50" i="32"/>
  <c r="R34" i="48"/>
  <c r="O59" i="32"/>
  <c r="Q43" i="48"/>
  <c r="P41" i="32" l="1"/>
  <c r="Q19" i="48"/>
  <c r="Q64" i="48" s="1"/>
  <c r="R19" i="48"/>
  <c r="R49" i="48" s="1"/>
  <c r="N59" i="32"/>
  <c r="Q46" i="48"/>
  <c r="R67" i="48"/>
  <c r="R69" i="48"/>
  <c r="R70" i="48"/>
  <c r="R72" i="48"/>
  <c r="R71" i="48"/>
  <c r="R68" i="48"/>
  <c r="R76" i="48"/>
  <c r="R75" i="48"/>
  <c r="R73" i="48"/>
  <c r="R77" i="48"/>
  <c r="R78" i="48"/>
  <c r="Q68" i="48"/>
  <c r="Q70" i="48"/>
  <c r="Q71" i="48"/>
  <c r="Q69" i="48"/>
  <c r="Q67" i="48"/>
  <c r="Q72" i="48"/>
  <c r="Q49" i="48"/>
  <c r="Q76" i="48"/>
  <c r="Q75" i="48"/>
  <c r="Q73" i="48"/>
  <c r="Q78" i="48"/>
  <c r="Q77" i="48"/>
  <c r="Q44" i="48"/>
  <c r="R42" i="48"/>
  <c r="R74" i="48"/>
  <c r="R47" i="48"/>
  <c r="Q74" i="48"/>
  <c r="P59" i="32"/>
  <c r="Q47" i="48"/>
  <c r="R44" i="48"/>
  <c r="R43" i="48"/>
  <c r="Q59" i="48"/>
  <c r="Q45" i="48"/>
  <c r="R45" i="48"/>
  <c r="Q42" i="48"/>
  <c r="R46" i="48"/>
  <c r="Q61" i="48" l="1"/>
  <c r="Q58" i="48"/>
  <c r="Q62" i="48"/>
  <c r="R62" i="48"/>
  <c r="R63" i="48"/>
  <c r="R58" i="48"/>
  <c r="Q60" i="48"/>
  <c r="R61" i="48"/>
  <c r="R60" i="48"/>
  <c r="Q63" i="48"/>
  <c r="R59" i="48"/>
  <c r="R64" i="48"/>
  <c r="R57" i="48"/>
  <c r="R53" i="48"/>
  <c r="R52" i="48"/>
  <c r="R56" i="48"/>
  <c r="Q57" i="48"/>
  <c r="Q56" i="48"/>
  <c r="Q52" i="48"/>
  <c r="Q53" i="48"/>
  <c r="Q83" i="48"/>
  <c r="Q84" i="48"/>
  <c r="Q82" i="48"/>
  <c r="Q85" i="48"/>
  <c r="Q87" i="48"/>
  <c r="Q86" i="48"/>
  <c r="Q94" i="48"/>
  <c r="Q88" i="48"/>
  <c r="Q93" i="48"/>
  <c r="Q92" i="48"/>
  <c r="Q91" i="48"/>
  <c r="R89" i="48"/>
  <c r="Q80" i="48"/>
  <c r="R93" i="48"/>
  <c r="R92" i="48"/>
  <c r="R90" i="48"/>
  <c r="R94" i="48"/>
  <c r="R80" i="48"/>
  <c r="Q89" i="48"/>
  <c r="S34" i="48"/>
  <c r="R91" i="48"/>
  <c r="R88" i="48"/>
  <c r="R87" i="48"/>
  <c r="R83" i="48"/>
  <c r="R85" i="48"/>
  <c r="R86" i="48"/>
  <c r="R82" i="48"/>
  <c r="R84" i="48"/>
  <c r="Q90" i="48"/>
  <c r="Q22" i="32"/>
  <c r="R22" i="32"/>
  <c r="R13" i="32" l="1"/>
  <c r="R36" i="32" s="1"/>
  <c r="Q13" i="32"/>
  <c r="Q65" i="48"/>
  <c r="R65" i="48"/>
  <c r="R46" i="32"/>
  <c r="R48" i="32"/>
  <c r="R47" i="32"/>
  <c r="R43" i="32"/>
  <c r="R45" i="32"/>
  <c r="R44" i="32"/>
  <c r="Q47" i="32"/>
  <c r="Q46" i="32"/>
  <c r="Q48" i="32"/>
  <c r="Q44" i="32"/>
  <c r="Q45" i="32"/>
  <c r="Q43" i="32"/>
  <c r="R38" i="32"/>
  <c r="Q38" i="32"/>
  <c r="R49" i="32"/>
  <c r="S67" i="48"/>
  <c r="S70" i="48"/>
  <c r="S72" i="48"/>
  <c r="S69" i="48"/>
  <c r="S68" i="48"/>
  <c r="S71" i="48"/>
  <c r="S76" i="48"/>
  <c r="S75" i="48"/>
  <c r="S73" i="48"/>
  <c r="S78" i="48"/>
  <c r="S77" i="48"/>
  <c r="S45" i="48"/>
  <c r="Q95" i="48"/>
  <c r="R95" i="48"/>
  <c r="Q40" i="32"/>
  <c r="Q49" i="32"/>
  <c r="R40" i="32"/>
  <c r="S74" i="48"/>
  <c r="Q35" i="32" l="1"/>
  <c r="Q34" i="32"/>
  <c r="Q37" i="32"/>
  <c r="R34" i="32"/>
  <c r="Q36" i="32"/>
  <c r="R37" i="32"/>
  <c r="R35" i="32"/>
  <c r="S19" i="48"/>
  <c r="S62" i="48" s="1"/>
  <c r="R31" i="32"/>
  <c r="R58" i="32" s="1"/>
  <c r="Q31" i="32"/>
  <c r="Q58" i="32" s="1"/>
  <c r="S42" i="48"/>
  <c r="S47" i="48"/>
  <c r="S46" i="48"/>
  <c r="Q50" i="32"/>
  <c r="S80" i="48"/>
  <c r="S43" i="48"/>
  <c r="R50" i="32"/>
  <c r="S44" i="48"/>
  <c r="Q41" i="32"/>
  <c r="S22" i="32"/>
  <c r="R41" i="32" l="1"/>
  <c r="S13" i="32"/>
  <c r="S38" i="32" s="1"/>
  <c r="S64" i="48"/>
  <c r="S60" i="48"/>
  <c r="S59" i="48"/>
  <c r="S52" i="48"/>
  <c r="S49" i="48"/>
  <c r="S94" i="48" s="1"/>
  <c r="S61" i="48"/>
  <c r="S63" i="48"/>
  <c r="S58" i="48"/>
  <c r="S53" i="48"/>
  <c r="S57" i="48"/>
  <c r="S56" i="48"/>
  <c r="S48" i="32"/>
  <c r="S43" i="32"/>
  <c r="S47" i="32"/>
  <c r="S44" i="32"/>
  <c r="S45" i="32"/>
  <c r="S46" i="32"/>
  <c r="R57" i="32"/>
  <c r="R54" i="32"/>
  <c r="R53" i="32"/>
  <c r="R55" i="32"/>
  <c r="R52" i="32"/>
  <c r="R59" i="32" s="1"/>
  <c r="R56" i="32"/>
  <c r="S34" i="32"/>
  <c r="S37" i="32"/>
  <c r="Q55" i="32"/>
  <c r="Q56" i="32"/>
  <c r="Q53" i="32"/>
  <c r="Q57" i="32"/>
  <c r="Q54" i="32"/>
  <c r="Q52" i="32"/>
  <c r="Q59" i="32" s="1"/>
  <c r="S49" i="32"/>
  <c r="S31" i="32"/>
  <c r="S35" i="32" l="1"/>
  <c r="S36" i="32"/>
  <c r="S40" i="32"/>
  <c r="S41" i="32" s="1"/>
  <c r="S87" i="48"/>
  <c r="S86" i="48"/>
  <c r="S85" i="48"/>
  <c r="S82" i="48"/>
  <c r="S91" i="48"/>
  <c r="S83" i="48"/>
  <c r="S84" i="48"/>
  <c r="S90" i="48"/>
  <c r="S89" i="48"/>
  <c r="S88" i="48"/>
  <c r="S92" i="48"/>
  <c r="S65" i="48"/>
  <c r="S93" i="48"/>
  <c r="S55" i="32"/>
  <c r="S52" i="32"/>
  <c r="S53" i="32"/>
  <c r="S56" i="32"/>
  <c r="S54" i="32"/>
  <c r="S57" i="32"/>
  <c r="S50" i="32"/>
  <c r="S58" i="32"/>
  <c r="S95" i="48" l="1"/>
  <c r="T34" i="48"/>
  <c r="S59" i="32"/>
  <c r="T67" i="48" l="1"/>
  <c r="T68" i="48"/>
  <c r="T72" i="48"/>
  <c r="T71" i="48"/>
  <c r="T70" i="48"/>
  <c r="T69" i="48"/>
  <c r="T76" i="48"/>
  <c r="T75" i="48"/>
  <c r="T74" i="48"/>
  <c r="T73" i="48"/>
  <c r="T77" i="48"/>
  <c r="T78" i="48"/>
  <c r="T19" i="48" l="1"/>
  <c r="T49" i="48" s="1"/>
  <c r="T87" i="48" s="1"/>
  <c r="T56" i="48"/>
  <c r="T52" i="48"/>
  <c r="T44" i="48"/>
  <c r="T58" i="48"/>
  <c r="T42" i="48"/>
  <c r="T61" i="48"/>
  <c r="T45" i="48"/>
  <c r="T59" i="48"/>
  <c r="T43" i="48"/>
  <c r="T63" i="48"/>
  <c r="T47" i="48"/>
  <c r="T64" i="48"/>
  <c r="T62" i="48"/>
  <c r="T46" i="48"/>
  <c r="T80" i="48"/>
  <c r="T22" i="32"/>
  <c r="T83" i="48" l="1"/>
  <c r="T82" i="48"/>
  <c r="T86" i="48"/>
  <c r="T84" i="48"/>
  <c r="T85" i="48"/>
  <c r="T57" i="48"/>
  <c r="T53" i="48"/>
  <c r="T60" i="48"/>
  <c r="T13" i="32"/>
  <c r="T48" i="32"/>
  <c r="T46" i="32"/>
  <c r="T44" i="32"/>
  <c r="T43" i="32"/>
  <c r="T47" i="32"/>
  <c r="T45" i="32"/>
  <c r="T92" i="48"/>
  <c r="T90" i="48"/>
  <c r="T93" i="48"/>
  <c r="T89" i="48"/>
  <c r="T49" i="32"/>
  <c r="T94" i="48"/>
  <c r="T88" i="48"/>
  <c r="T91" i="48"/>
  <c r="T38" i="32" l="1"/>
  <c r="T40" i="32"/>
  <c r="T65" i="48"/>
  <c r="T36" i="32"/>
  <c r="T37" i="32"/>
  <c r="T35" i="32"/>
  <c r="T34" i="32"/>
  <c r="T41" i="32" s="1"/>
  <c r="T31" i="32"/>
  <c r="T58" i="32" s="1"/>
  <c r="T95" i="48"/>
  <c r="T50" i="32"/>
  <c r="T55" i="32" l="1"/>
  <c r="T54" i="32"/>
  <c r="T57" i="32"/>
  <c r="T53" i="32"/>
  <c r="T52" i="32"/>
  <c r="T59" i="32" s="1"/>
  <c r="T56" i="32"/>
  <c r="K31" i="32" l="1"/>
  <c r="K13" i="32" l="1"/>
  <c r="K34" i="32"/>
  <c r="K37" i="32"/>
  <c r="K57" i="32"/>
  <c r="K52" i="32"/>
  <c r="K54" i="32"/>
  <c r="K53" i="32"/>
  <c r="K55" i="32"/>
  <c r="K56" i="32"/>
  <c r="K58" i="32"/>
  <c r="K35" i="32" l="1"/>
  <c r="K40" i="32"/>
  <c r="K36" i="32"/>
  <c r="K38" i="32"/>
  <c r="K59" i="32"/>
  <c r="K41" i="32"/>
  <c r="P19" i="48" l="1"/>
  <c r="P56" i="48"/>
  <c r="P52" i="48"/>
  <c r="P42" i="48"/>
  <c r="P45" i="48"/>
  <c r="P61" i="48"/>
  <c r="P44" i="48"/>
  <c r="P60" i="48"/>
  <c r="P43" i="48"/>
  <c r="P59" i="48"/>
  <c r="P46" i="48"/>
  <c r="P62" i="48"/>
  <c r="P47" i="48"/>
  <c r="P63" i="48"/>
  <c r="P49" i="48" l="1"/>
  <c r="P57" i="48"/>
  <c r="P58" i="48"/>
  <c r="P53" i="48"/>
  <c r="P84" i="48"/>
  <c r="P85" i="48"/>
  <c r="P82" i="48"/>
  <c r="P83" i="48"/>
  <c r="P86" i="48"/>
  <c r="P87" i="48"/>
  <c r="P92" i="48"/>
  <c r="P91" i="48"/>
  <c r="P93" i="48"/>
  <c r="P90" i="48"/>
  <c r="P89" i="48"/>
  <c r="P88" i="48"/>
  <c r="P65" i="48" l="1"/>
  <c r="O19" i="48"/>
  <c r="O59" i="48" s="1"/>
  <c r="O43" i="48"/>
  <c r="O45" i="48"/>
  <c r="P95" i="48"/>
  <c r="O42" i="48"/>
  <c r="O46" i="48"/>
  <c r="O44" i="48"/>
  <c r="O47" i="48"/>
  <c r="O62" i="48" l="1"/>
  <c r="O58" i="48"/>
  <c r="O61" i="48"/>
  <c r="O57" i="48"/>
  <c r="O56" i="48"/>
  <c r="O52" i="48"/>
  <c r="O53" i="48"/>
  <c r="O49" i="48"/>
  <c r="O92" i="48" s="1"/>
  <c r="O63" i="48"/>
  <c r="O60" i="48"/>
  <c r="O88" i="48" l="1"/>
  <c r="O93" i="48"/>
  <c r="O91" i="48"/>
  <c r="O65" i="48"/>
  <c r="O89" i="48"/>
  <c r="O85" i="48"/>
  <c r="O84" i="48"/>
  <c r="O87" i="48"/>
  <c r="O83" i="48"/>
  <c r="O82" i="48"/>
  <c r="O86" i="48"/>
  <c r="O90" i="48"/>
  <c r="O95" i="48" l="1"/>
  <c r="M19" i="48" l="1"/>
  <c r="M62" i="48" s="1"/>
  <c r="N19" i="48"/>
  <c r="N62" i="48" s="1"/>
  <c r="M43" i="48"/>
  <c r="N45" i="48"/>
  <c r="M46" i="48"/>
  <c r="N46" i="48"/>
  <c r="N42" i="48"/>
  <c r="M47" i="48"/>
  <c r="N43" i="48"/>
  <c r="M45" i="48"/>
  <c r="M44" i="48"/>
  <c r="N47" i="48"/>
  <c r="M42" i="48"/>
  <c r="N44" i="48"/>
  <c r="N61" i="48" l="1"/>
  <c r="M59" i="48"/>
  <c r="N58" i="48"/>
  <c r="N60" i="48"/>
  <c r="M58" i="48"/>
  <c r="N63" i="48"/>
  <c r="M60" i="48"/>
  <c r="M61" i="48"/>
  <c r="M63" i="48"/>
  <c r="N59" i="48"/>
  <c r="N52" i="48"/>
  <c r="N56" i="48"/>
  <c r="N53" i="48"/>
  <c r="N57" i="48"/>
  <c r="N49" i="48"/>
  <c r="N88" i="48" s="1"/>
  <c r="M52" i="48"/>
  <c r="M56" i="48"/>
  <c r="M53" i="48"/>
  <c r="M57" i="48"/>
  <c r="M49" i="48"/>
  <c r="M88" i="48" s="1"/>
  <c r="N89" i="48" l="1"/>
  <c r="N93" i="48"/>
  <c r="M91" i="48"/>
  <c r="N91" i="48"/>
  <c r="M65" i="48"/>
  <c r="M90" i="48"/>
  <c r="N90" i="48"/>
  <c r="N65" i="48"/>
  <c r="M89" i="48"/>
  <c r="N92" i="48"/>
  <c r="M93" i="48"/>
  <c r="M92" i="48"/>
  <c r="N87" i="48"/>
  <c r="N86" i="48"/>
  <c r="N85" i="48"/>
  <c r="N84" i="48"/>
  <c r="N83" i="48"/>
  <c r="N82" i="48"/>
  <c r="M84" i="48"/>
  <c r="M87" i="48"/>
  <c r="M82" i="48"/>
  <c r="M83" i="48"/>
  <c r="M86" i="48"/>
  <c r="M85" i="48"/>
  <c r="M95" i="48" l="1"/>
  <c r="N95" i="48"/>
  <c r="D18" i="43" l="1"/>
  <c r="D30" i="43" l="1"/>
  <c r="D20" i="43"/>
  <c r="G18" i="43"/>
  <c r="G20" i="43" l="1"/>
  <c r="G30" i="43"/>
  <c r="E18" i="43"/>
  <c r="F18" i="43" l="1"/>
  <c r="E20" i="43"/>
  <c r="E30" i="43"/>
  <c r="F30" i="43" l="1"/>
  <c r="F20" i="43"/>
  <c r="C18" i="43" l="1"/>
  <c r="C30" i="43" l="1"/>
  <c r="C20" i="43"/>
  <c r="H18" i="43" l="1"/>
  <c r="H20" i="43" l="1"/>
  <c r="H30" i="43"/>
  <c r="I18" i="43" l="1"/>
  <c r="I20" i="43" l="1"/>
  <c r="I30" i="43"/>
  <c r="J18" i="43" l="1"/>
  <c r="J30" i="43" l="1"/>
  <c r="J20" i="43"/>
  <c r="K18" i="43" l="1"/>
  <c r="K20" i="43" l="1"/>
  <c r="K30" i="43"/>
  <c r="L18" i="43" l="1"/>
  <c r="L20" i="43" l="1"/>
  <c r="L30" i="43"/>
  <c r="M18" i="43" l="1"/>
  <c r="M30" i="43" l="1"/>
  <c r="M20" i="43"/>
  <c r="N18" i="43" l="1"/>
  <c r="N20" i="43" l="1"/>
  <c r="N30" i="43"/>
  <c r="O18" i="43" l="1"/>
  <c r="T18" i="43" l="1"/>
  <c r="S18" i="43"/>
  <c r="U18" i="43"/>
  <c r="R18" i="43"/>
  <c r="O30" i="43"/>
  <c r="O20" i="43"/>
  <c r="Q18" i="43" l="1"/>
  <c r="S20" i="43"/>
  <c r="S30" i="43"/>
  <c r="T20" i="43"/>
  <c r="T30" i="43"/>
  <c r="R20" i="43"/>
  <c r="R30" i="43"/>
  <c r="U20" i="43"/>
  <c r="U30" i="43"/>
  <c r="Q30" i="43" l="1"/>
  <c r="Q20" i="43"/>
  <c r="P18" i="43" l="1"/>
  <c r="P20" i="43" l="1"/>
  <c r="P30" i="43"/>
  <c r="V18" i="43" l="1"/>
  <c r="V20" i="43" l="1"/>
  <c r="V30" i="43"/>
  <c r="V37" i="29" l="1"/>
  <c r="V19" i="31"/>
  <c r="V18" i="49"/>
  <c r="V20" i="49"/>
  <c r="V39" i="29"/>
  <c r="V21" i="31"/>
  <c r="V36" i="29"/>
  <c r="V18" i="31"/>
  <c r="V33" i="31" l="1"/>
  <c r="V36" i="31"/>
  <c r="V34" i="31"/>
  <c r="C36" i="29" l="1"/>
  <c r="C18" i="31"/>
  <c r="C39" i="29"/>
  <c r="C21" i="31"/>
  <c r="C37" i="29"/>
  <c r="C19" i="31"/>
  <c r="D18" i="49"/>
  <c r="D20" i="49"/>
  <c r="F37" i="29"/>
  <c r="F19" i="31"/>
  <c r="D37" i="29"/>
  <c r="D19" i="31"/>
  <c r="C18" i="49"/>
  <c r="C20" i="49"/>
  <c r="D36" i="29"/>
  <c r="D18" i="31"/>
  <c r="C34" i="31" l="1"/>
  <c r="C36" i="31"/>
  <c r="E18" i="49"/>
  <c r="E20" i="49"/>
  <c r="D33" i="31"/>
  <c r="E36" i="29"/>
  <c r="E18" i="31"/>
  <c r="D34" i="31"/>
  <c r="E37" i="29"/>
  <c r="E19" i="31"/>
  <c r="C33" i="31"/>
  <c r="F34" i="31"/>
  <c r="F39" i="29"/>
  <c r="F21" i="31"/>
  <c r="F36" i="31" l="1"/>
  <c r="U37" i="29"/>
  <c r="U19" i="31"/>
  <c r="G37" i="29"/>
  <c r="G19" i="31"/>
  <c r="E39" i="29"/>
  <c r="E21" i="31"/>
  <c r="G18" i="49"/>
  <c r="G20" i="49"/>
  <c r="F36" i="29"/>
  <c r="F18" i="31"/>
  <c r="G39" i="29"/>
  <c r="G21" i="31"/>
  <c r="E34" i="31"/>
  <c r="G36" i="29"/>
  <c r="G18" i="31"/>
  <c r="E33" i="31"/>
  <c r="F18" i="49"/>
  <c r="F20" i="49"/>
  <c r="U39" i="29" l="1"/>
  <c r="U21" i="31"/>
  <c r="E36" i="31"/>
  <c r="G33" i="31"/>
  <c r="G36" i="31"/>
  <c r="U34" i="31"/>
  <c r="D39" i="29"/>
  <c r="D21" i="31"/>
  <c r="F33" i="31"/>
  <c r="G34" i="31"/>
  <c r="U36" i="31" l="1"/>
  <c r="D36" i="31"/>
  <c r="U36" i="29" l="1"/>
  <c r="U18" i="31"/>
  <c r="U18" i="49"/>
  <c r="U20" i="49"/>
  <c r="U33" i="31" l="1"/>
  <c r="E38" i="29" l="1"/>
  <c r="E20" i="31"/>
  <c r="E35" i="31" l="1"/>
  <c r="S39" i="29" l="1"/>
  <c r="S21" i="31"/>
  <c r="S37" i="29"/>
  <c r="S19" i="31"/>
  <c r="S18" i="49"/>
  <c r="S20" i="49"/>
  <c r="S36" i="29"/>
  <c r="S18" i="31"/>
  <c r="S34" i="31" l="1"/>
  <c r="S33" i="31"/>
  <c r="S36" i="31"/>
  <c r="T36" i="29" l="1"/>
  <c r="T18" i="31"/>
  <c r="T39" i="29"/>
  <c r="T21" i="31"/>
  <c r="T18" i="49"/>
  <c r="T20" i="49"/>
  <c r="T37" i="29"/>
  <c r="T19" i="31"/>
  <c r="T34" i="31" l="1"/>
  <c r="T36" i="31"/>
  <c r="T33" i="31"/>
  <c r="R37" i="29" l="1"/>
  <c r="R19" i="31"/>
  <c r="R36" i="29"/>
  <c r="R18" i="31"/>
  <c r="R18" i="49"/>
  <c r="R20" i="49"/>
  <c r="R39" i="29"/>
  <c r="R21" i="31"/>
  <c r="R42" i="49" l="1"/>
  <c r="V42" i="49"/>
  <c r="D42" i="49"/>
  <c r="C42" i="49"/>
  <c r="E42" i="49"/>
  <c r="G42" i="49"/>
  <c r="F42" i="49"/>
  <c r="U42" i="49"/>
  <c r="S42" i="49"/>
  <c r="T42" i="49"/>
  <c r="R33" i="31"/>
  <c r="R38" i="45"/>
  <c r="V38" i="45"/>
  <c r="D38" i="45"/>
  <c r="C38" i="45"/>
  <c r="E38" i="45"/>
  <c r="F38" i="45"/>
  <c r="G38" i="45"/>
  <c r="U38" i="45"/>
  <c r="S38" i="45"/>
  <c r="T38" i="45"/>
  <c r="R36" i="31"/>
  <c r="R41" i="45"/>
  <c r="V41" i="45"/>
  <c r="C41" i="45"/>
  <c r="F41" i="45"/>
  <c r="E41" i="45"/>
  <c r="G41" i="45"/>
  <c r="U41" i="45"/>
  <c r="D41" i="45"/>
  <c r="S41" i="45"/>
  <c r="T41" i="45"/>
  <c r="R40" i="49"/>
  <c r="V40" i="49"/>
  <c r="C40" i="49"/>
  <c r="D40" i="49"/>
  <c r="E40" i="49"/>
  <c r="G40" i="49"/>
  <c r="F40" i="49"/>
  <c r="U40" i="49"/>
  <c r="S40" i="49"/>
  <c r="T40" i="49"/>
  <c r="R34" i="31"/>
  <c r="R39" i="45"/>
  <c r="V39" i="45"/>
  <c r="C39" i="45"/>
  <c r="F39" i="45"/>
  <c r="D39" i="45"/>
  <c r="E39" i="45"/>
  <c r="U39" i="45"/>
  <c r="G39" i="45"/>
  <c r="S39" i="45"/>
  <c r="T39" i="45"/>
  <c r="Q39" i="29" l="1"/>
  <c r="Q21" i="31"/>
  <c r="Q37" i="29"/>
  <c r="Q19" i="31"/>
  <c r="Q18" i="49"/>
  <c r="Q20" i="49"/>
  <c r="Q36" i="29"/>
  <c r="Q18" i="31"/>
  <c r="Q33" i="31" l="1"/>
  <c r="Q38" i="45"/>
  <c r="Q42" i="49"/>
  <c r="Q34" i="31"/>
  <c r="Q39" i="45"/>
  <c r="Q40" i="49"/>
  <c r="Q36" i="31"/>
  <c r="Q41" i="45"/>
  <c r="P18" i="49" l="1"/>
  <c r="P20" i="49"/>
  <c r="P36" i="29"/>
  <c r="P18" i="31"/>
  <c r="P39" i="29"/>
  <c r="P21" i="31"/>
  <c r="P37" i="29"/>
  <c r="P19" i="31"/>
  <c r="P36" i="31" l="1"/>
  <c r="P41" i="45"/>
  <c r="P40" i="49"/>
  <c r="P33" i="31"/>
  <c r="P38" i="45"/>
  <c r="P34" i="31"/>
  <c r="P39" i="45"/>
  <c r="P42" i="49"/>
  <c r="O39" i="29" l="1"/>
  <c r="O21" i="31"/>
  <c r="O37" i="29"/>
  <c r="O19" i="31"/>
  <c r="O18" i="49"/>
  <c r="O20" i="49"/>
  <c r="O36" i="29"/>
  <c r="O18" i="31"/>
  <c r="O42" i="49" l="1"/>
  <c r="O33" i="31"/>
  <c r="O38" i="45"/>
  <c r="O40" i="49"/>
  <c r="O34" i="31"/>
  <c r="O39" i="45"/>
  <c r="O36" i="31"/>
  <c r="O41" i="45"/>
  <c r="L18" i="49" l="1"/>
  <c r="L20" i="49"/>
  <c r="L36" i="29"/>
  <c r="L18" i="31"/>
  <c r="L37" i="29"/>
  <c r="L19" i="31"/>
  <c r="L39" i="29"/>
  <c r="L21" i="31"/>
  <c r="L33" i="31" l="1"/>
  <c r="L38" i="45"/>
  <c r="L42" i="49"/>
  <c r="J36" i="29"/>
  <c r="J18" i="31"/>
  <c r="K37" i="29"/>
  <c r="K19" i="31"/>
  <c r="K18" i="49"/>
  <c r="K20" i="49"/>
  <c r="L40" i="49"/>
  <c r="H39" i="29"/>
  <c r="H21" i="31"/>
  <c r="J18" i="49"/>
  <c r="J20" i="49"/>
  <c r="H18" i="49"/>
  <c r="H20" i="49"/>
  <c r="K39" i="29"/>
  <c r="K21" i="31"/>
  <c r="K36" i="29"/>
  <c r="K18" i="31"/>
  <c r="I18" i="49"/>
  <c r="I20" i="49"/>
  <c r="I37" i="29"/>
  <c r="I19" i="31"/>
  <c r="L36" i="31"/>
  <c r="L41" i="45"/>
  <c r="L34" i="31"/>
  <c r="L39" i="45"/>
  <c r="H37" i="29"/>
  <c r="H19" i="31"/>
  <c r="H36" i="29"/>
  <c r="H18" i="31"/>
  <c r="J37" i="29"/>
  <c r="J19" i="31"/>
  <c r="J39" i="29"/>
  <c r="J21" i="31"/>
  <c r="I36" i="29"/>
  <c r="I18" i="31"/>
  <c r="I39" i="29"/>
  <c r="I21" i="31"/>
  <c r="I36" i="31" l="1"/>
  <c r="I41" i="45"/>
  <c r="H33" i="31"/>
  <c r="H38" i="45"/>
  <c r="H34" i="31"/>
  <c r="H39" i="45"/>
  <c r="J40" i="49"/>
  <c r="K34" i="31"/>
  <c r="K39" i="45"/>
  <c r="M39" i="29"/>
  <c r="M21" i="31"/>
  <c r="N37" i="29"/>
  <c r="N19" i="31"/>
  <c r="M36" i="29"/>
  <c r="M18" i="31"/>
  <c r="I33" i="31"/>
  <c r="I38" i="45"/>
  <c r="N18" i="49"/>
  <c r="N20" i="49"/>
  <c r="H36" i="31"/>
  <c r="H41" i="45"/>
  <c r="K42" i="49"/>
  <c r="I42" i="49"/>
  <c r="I34" i="31"/>
  <c r="I39" i="45"/>
  <c r="K33" i="31"/>
  <c r="K38" i="45"/>
  <c r="H42" i="49"/>
  <c r="K40" i="49"/>
  <c r="J36" i="31"/>
  <c r="J41" i="45"/>
  <c r="I40" i="49"/>
  <c r="K36" i="31"/>
  <c r="K41" i="45"/>
  <c r="H40" i="49"/>
  <c r="J42" i="49"/>
  <c r="M37" i="29"/>
  <c r="M19" i="31"/>
  <c r="M18" i="49"/>
  <c r="M20" i="49"/>
  <c r="N39" i="29"/>
  <c r="N21" i="31"/>
  <c r="J34" i="31"/>
  <c r="J39" i="45"/>
  <c r="N36" i="29"/>
  <c r="N18" i="31"/>
  <c r="J33" i="31"/>
  <c r="J38" i="45"/>
  <c r="M42" i="49" l="1"/>
  <c r="M33" i="31"/>
  <c r="M38" i="45"/>
  <c r="N33" i="31"/>
  <c r="N38" i="45"/>
  <c r="M40" i="49"/>
  <c r="N34" i="31"/>
  <c r="N39" i="45"/>
  <c r="M36" i="31"/>
  <c r="M41" i="45"/>
  <c r="N42" i="49"/>
  <c r="N36" i="31"/>
  <c r="N41" i="45"/>
  <c r="M34" i="31"/>
  <c r="M39" i="45"/>
  <c r="N40" i="49"/>
  <c r="V38" i="29" l="1"/>
  <c r="V20" i="31"/>
  <c r="V35" i="31" l="1"/>
  <c r="N38" i="29" l="1"/>
  <c r="N20" i="31"/>
  <c r="R38" i="29"/>
  <c r="R20" i="31"/>
  <c r="H38" i="29"/>
  <c r="H20" i="31"/>
  <c r="I38" i="29"/>
  <c r="I20" i="31"/>
  <c r="O38" i="29"/>
  <c r="O20" i="31"/>
  <c r="P38" i="29"/>
  <c r="P20" i="31"/>
  <c r="J38" i="29"/>
  <c r="J20" i="31"/>
  <c r="K38" i="29"/>
  <c r="K20" i="31"/>
  <c r="Q38" i="29"/>
  <c r="Q20" i="31"/>
  <c r="T38" i="29"/>
  <c r="T20" i="31"/>
  <c r="S38" i="29"/>
  <c r="S20" i="31"/>
  <c r="M38" i="29"/>
  <c r="M20" i="31"/>
  <c r="V26" i="29"/>
  <c r="C38" i="29"/>
  <c r="C20" i="31"/>
  <c r="U38" i="29"/>
  <c r="U20" i="31"/>
  <c r="F38" i="29"/>
  <c r="F20" i="31"/>
  <c r="G38" i="29"/>
  <c r="G20" i="31"/>
  <c r="D38" i="29"/>
  <c r="D20" i="31"/>
  <c r="V11" i="31"/>
  <c r="L38" i="29"/>
  <c r="L20" i="31"/>
  <c r="D35" i="31" l="1"/>
  <c r="D40" i="45"/>
  <c r="U35" i="31"/>
  <c r="U40" i="45"/>
  <c r="C35" i="31"/>
  <c r="C40" i="45"/>
  <c r="V26" i="31"/>
  <c r="M35" i="31"/>
  <c r="M40" i="45"/>
  <c r="S35" i="31"/>
  <c r="S40" i="45"/>
  <c r="T35" i="31"/>
  <c r="T40" i="45"/>
  <c r="K35" i="31"/>
  <c r="K40" i="45"/>
  <c r="R35" i="31"/>
  <c r="R40" i="45"/>
  <c r="E40" i="45"/>
  <c r="V40" i="45"/>
  <c r="N35" i="31"/>
  <c r="N40" i="45"/>
  <c r="Q35" i="31"/>
  <c r="Q40" i="45"/>
  <c r="H35" i="31"/>
  <c r="H40" i="45"/>
  <c r="L35" i="31"/>
  <c r="L40" i="45"/>
  <c r="G35" i="31"/>
  <c r="G40" i="45"/>
  <c r="F35" i="31"/>
  <c r="F40" i="45"/>
  <c r="J35" i="31"/>
  <c r="J40" i="45"/>
  <c r="P35" i="31"/>
  <c r="P40" i="45"/>
  <c r="O35" i="31"/>
  <c r="O40" i="45"/>
  <c r="I35" i="31"/>
  <c r="I40" i="45"/>
  <c r="I11" i="31" l="1"/>
  <c r="H10" i="31"/>
  <c r="E11" i="31"/>
  <c r="F14" i="31"/>
  <c r="G12" i="31"/>
  <c r="H27" i="29"/>
  <c r="I27" i="29"/>
  <c r="D26" i="29"/>
  <c r="C11" i="31"/>
  <c r="C29" i="29"/>
  <c r="I26" i="29"/>
  <c r="H25" i="29"/>
  <c r="E26" i="29"/>
  <c r="F29" i="29"/>
  <c r="G27" i="29"/>
  <c r="F11" i="31"/>
  <c r="C25" i="29"/>
  <c r="C12" i="31"/>
  <c r="F12" i="31"/>
  <c r="E12" i="31"/>
  <c r="F25" i="29"/>
  <c r="D12" i="31"/>
  <c r="H11" i="31"/>
  <c r="G11" i="31"/>
  <c r="C28" i="29"/>
  <c r="F26" i="29"/>
  <c r="C10" i="31"/>
  <c r="C27" i="29"/>
  <c r="F27" i="29"/>
  <c r="E27" i="29"/>
  <c r="F10" i="31"/>
  <c r="D13" i="31"/>
  <c r="D27" i="29"/>
  <c r="H26" i="29"/>
  <c r="G26" i="29"/>
  <c r="C13" i="31"/>
  <c r="H12" i="31"/>
  <c r="I12" i="31"/>
  <c r="D11" i="31"/>
  <c r="C26" i="29"/>
  <c r="C14" i="31"/>
  <c r="D28" i="29"/>
  <c r="D28" i="31" l="1"/>
  <c r="G26" i="31"/>
  <c r="E14" i="31"/>
  <c r="F27" i="31"/>
  <c r="F26" i="31"/>
  <c r="C28" i="31"/>
  <c r="F13" i="31"/>
  <c r="I26" i="31"/>
  <c r="H27" i="31"/>
  <c r="D10" i="31"/>
  <c r="E13" i="31"/>
  <c r="E27" i="31"/>
  <c r="F28" i="29"/>
  <c r="F25" i="31"/>
  <c r="H25" i="31"/>
  <c r="G25" i="29"/>
  <c r="I27" i="31"/>
  <c r="D25" i="29"/>
  <c r="C26" i="31"/>
  <c r="D27" i="31"/>
  <c r="E28" i="29"/>
  <c r="C27" i="31"/>
  <c r="D29" i="29"/>
  <c r="G27" i="31"/>
  <c r="E26" i="31"/>
  <c r="G10" i="31"/>
  <c r="C29" i="31"/>
  <c r="D26" i="31"/>
  <c r="I10" i="31"/>
  <c r="E10" i="31"/>
  <c r="H26" i="31"/>
  <c r="E29" i="29"/>
  <c r="D14" i="31"/>
  <c r="C25" i="31"/>
  <c r="F29" i="31"/>
  <c r="I25" i="29"/>
  <c r="E25" i="29"/>
  <c r="E25" i="31" l="1"/>
  <c r="J26" i="29"/>
  <c r="D29" i="31"/>
  <c r="K11" i="31"/>
  <c r="F28" i="31"/>
  <c r="L10" i="31"/>
  <c r="J11" i="31"/>
  <c r="J12" i="31"/>
  <c r="D25" i="31"/>
  <c r="L25" i="29"/>
  <c r="J27" i="29"/>
  <c r="G25" i="31"/>
  <c r="K12" i="31"/>
  <c r="L12" i="31"/>
  <c r="I25" i="31"/>
  <c r="E29" i="31"/>
  <c r="E28" i="31"/>
  <c r="K26" i="29"/>
  <c r="K27" i="29"/>
  <c r="L27" i="29"/>
  <c r="L27" i="31" l="1"/>
  <c r="J27" i="31"/>
  <c r="L25" i="31"/>
  <c r="J25" i="29"/>
  <c r="K27" i="31"/>
  <c r="L29" i="29"/>
  <c r="J10" i="31"/>
  <c r="L14" i="31"/>
  <c r="L13" i="31"/>
  <c r="K26" i="31"/>
  <c r="J26" i="31"/>
  <c r="L28" i="29"/>
  <c r="L28" i="31" l="1"/>
  <c r="L29" i="31"/>
  <c r="J25" i="31"/>
  <c r="P28" i="29" l="1"/>
  <c r="O28" i="29"/>
  <c r="M13" i="31"/>
  <c r="N13" i="31"/>
  <c r="M28" i="29"/>
  <c r="N28" i="29"/>
  <c r="P13" i="31"/>
  <c r="O13" i="31"/>
  <c r="M28" i="31" l="1"/>
  <c r="N28" i="31"/>
  <c r="O28" i="31"/>
  <c r="P28" i="31"/>
  <c r="V31" i="29" l="1"/>
  <c r="V32" i="29"/>
  <c r="Q13" i="31"/>
  <c r="Q28" i="29"/>
  <c r="V13" i="31" l="1"/>
  <c r="V27" i="29"/>
  <c r="V28" i="29"/>
  <c r="V12" i="31"/>
  <c r="Q28" i="31"/>
  <c r="V30" i="29" l="1"/>
  <c r="V28" i="31"/>
  <c r="V27" i="31"/>
  <c r="V10" i="31"/>
  <c r="V25" i="29"/>
  <c r="V25" i="31" l="1"/>
  <c r="V14" i="31"/>
  <c r="V29" i="29"/>
  <c r="U11" i="31" l="1"/>
  <c r="U26" i="29"/>
  <c r="U12" i="31"/>
  <c r="V29" i="31"/>
  <c r="U27" i="29"/>
  <c r="U26" i="31" l="1"/>
  <c r="U27" i="31"/>
  <c r="U31" i="29"/>
  <c r="U25" i="29" l="1"/>
  <c r="U10" i="31"/>
  <c r="U30" i="29" l="1"/>
  <c r="U25" i="31"/>
  <c r="U32" i="29"/>
  <c r="U13" i="31"/>
  <c r="U28" i="29"/>
  <c r="U28" i="31" l="1"/>
  <c r="U29" i="29"/>
  <c r="T31" i="29"/>
  <c r="U14" i="31"/>
  <c r="T12" i="31" l="1"/>
  <c r="T27" i="29"/>
  <c r="U29" i="31"/>
  <c r="T32" i="29"/>
  <c r="T10" i="31" l="1"/>
  <c r="T25" i="29"/>
  <c r="T30" i="29"/>
  <c r="T27" i="31"/>
  <c r="T14" i="31" l="1"/>
  <c r="T25" i="31"/>
  <c r="T26" i="29"/>
  <c r="T29" i="29"/>
  <c r="T11" i="31"/>
  <c r="T29" i="31" l="1"/>
  <c r="T26" i="31"/>
  <c r="P29" i="29" l="1"/>
  <c r="T13" i="31"/>
  <c r="P14" i="31"/>
  <c r="T28" i="29"/>
  <c r="S12" i="31" l="1"/>
  <c r="S27" i="29"/>
  <c r="T28" i="31"/>
  <c r="O14" i="31"/>
  <c r="P29" i="31"/>
  <c r="O29" i="29"/>
  <c r="Q31" i="29" l="1"/>
  <c r="S25" i="29"/>
  <c r="S31" i="29"/>
  <c r="O29" i="31"/>
  <c r="S10" i="31"/>
  <c r="S27" i="31"/>
  <c r="R31" i="29"/>
  <c r="Q32" i="29" l="1"/>
  <c r="S25" i="31"/>
  <c r="S28" i="29"/>
  <c r="Q33" i="45"/>
  <c r="S32" i="29"/>
  <c r="S13" i="31"/>
  <c r="R33" i="45"/>
  <c r="V33" i="45"/>
  <c r="U33" i="45"/>
  <c r="T33" i="45"/>
  <c r="R32" i="29"/>
  <c r="S33" i="45"/>
  <c r="R34" i="45" l="1"/>
  <c r="V34" i="45"/>
  <c r="U34" i="45"/>
  <c r="T34" i="45"/>
  <c r="S34" i="45"/>
  <c r="Q34" i="45"/>
  <c r="Q30" i="29"/>
  <c r="S28" i="31"/>
  <c r="R30" i="29"/>
  <c r="S30" i="29"/>
  <c r="R29" i="29" l="1"/>
  <c r="R32" i="45"/>
  <c r="V32" i="45"/>
  <c r="U32" i="45"/>
  <c r="T32" i="45"/>
  <c r="Q14" i="31"/>
  <c r="Q32" i="45"/>
  <c r="S14" i="31"/>
  <c r="R14" i="31"/>
  <c r="S32" i="45"/>
  <c r="S29" i="29"/>
  <c r="Q29" i="29"/>
  <c r="S29" i="31" l="1"/>
  <c r="S31" i="45"/>
  <c r="S26" i="29"/>
  <c r="R29" i="31"/>
  <c r="R31" i="45"/>
  <c r="F31" i="45"/>
  <c r="C31" i="45"/>
  <c r="E31" i="45"/>
  <c r="D31" i="45"/>
  <c r="L31" i="45"/>
  <c r="V31" i="45"/>
  <c r="U31" i="45"/>
  <c r="T31" i="45"/>
  <c r="P31" i="45"/>
  <c r="O31" i="45"/>
  <c r="Q29" i="31"/>
  <c r="Q31" i="45"/>
  <c r="S11" i="31"/>
  <c r="Q12" i="31" l="1"/>
  <c r="Q27" i="29"/>
  <c r="S26" i="31"/>
  <c r="R12" i="31" l="1"/>
  <c r="R10" i="31"/>
  <c r="O12" i="31"/>
  <c r="R27" i="29"/>
  <c r="Q29" i="45" s="1"/>
  <c r="Q27" i="31"/>
  <c r="P12" i="31"/>
  <c r="Q11" i="31"/>
  <c r="P27" i="29"/>
  <c r="Q26" i="29"/>
  <c r="R25" i="29"/>
  <c r="O27" i="29"/>
  <c r="O27" i="31" l="1"/>
  <c r="O29" i="45"/>
  <c r="R13" i="31"/>
  <c r="P25" i="29"/>
  <c r="O11" i="31"/>
  <c r="R27" i="31"/>
  <c r="R29" i="45"/>
  <c r="H29" i="45"/>
  <c r="E29" i="45"/>
  <c r="I29" i="45"/>
  <c r="F29" i="45"/>
  <c r="C29" i="45"/>
  <c r="D29" i="45"/>
  <c r="G29" i="45"/>
  <c r="L29" i="45"/>
  <c r="K29" i="45"/>
  <c r="J29" i="45"/>
  <c r="V29" i="45"/>
  <c r="U29" i="45"/>
  <c r="T29" i="45"/>
  <c r="S29" i="45"/>
  <c r="P11" i="31"/>
  <c r="O25" i="29"/>
  <c r="O26" i="29"/>
  <c r="Q26" i="31"/>
  <c r="P26" i="29"/>
  <c r="R25" i="31"/>
  <c r="R27" i="45"/>
  <c r="H27" i="45"/>
  <c r="F27" i="45"/>
  <c r="C27" i="45"/>
  <c r="D27" i="45"/>
  <c r="G27" i="45"/>
  <c r="E27" i="45"/>
  <c r="I27" i="45"/>
  <c r="L27" i="45"/>
  <c r="J27" i="45"/>
  <c r="V27" i="45"/>
  <c r="U27" i="45"/>
  <c r="T27" i="45"/>
  <c r="S27" i="45"/>
  <c r="O10" i="31"/>
  <c r="P27" i="31"/>
  <c r="P29" i="45"/>
  <c r="R28" i="29"/>
  <c r="P10" i="31"/>
  <c r="P26" i="31" l="1"/>
  <c r="R28" i="31"/>
  <c r="R30" i="45"/>
  <c r="C30" i="45"/>
  <c r="D30" i="45"/>
  <c r="F30" i="45"/>
  <c r="E30" i="45"/>
  <c r="L30" i="45"/>
  <c r="N30" i="45"/>
  <c r="O30" i="45"/>
  <c r="M30" i="45"/>
  <c r="P30" i="45"/>
  <c r="Q30" i="45"/>
  <c r="V30" i="45"/>
  <c r="U30" i="45"/>
  <c r="T30" i="45"/>
  <c r="S30" i="45"/>
  <c r="O26" i="31"/>
  <c r="O25" i="31"/>
  <c r="O27" i="45"/>
  <c r="Q10" i="31"/>
  <c r="P25" i="31"/>
  <c r="P27" i="45"/>
  <c r="Q25" i="29"/>
  <c r="D6" i="31" l="1"/>
  <c r="F37" i="46"/>
  <c r="D37" i="46"/>
  <c r="F6" i="31"/>
  <c r="D18" i="33"/>
  <c r="D20" i="33"/>
  <c r="F18" i="33"/>
  <c r="F20" i="33"/>
  <c r="N12" i="31"/>
  <c r="Q25" i="31"/>
  <c r="Q27" i="45"/>
  <c r="N25" i="29"/>
  <c r="M11" i="31"/>
  <c r="M12" i="31"/>
  <c r="N10" i="31"/>
  <c r="N11" i="31"/>
  <c r="M26" i="29"/>
  <c r="M27" i="29"/>
  <c r="N27" i="29"/>
  <c r="N26" i="29"/>
  <c r="E18" i="33" l="1"/>
  <c r="E20" i="33"/>
  <c r="G37" i="46"/>
  <c r="E37" i="46"/>
  <c r="G6" i="31"/>
  <c r="E6" i="31"/>
  <c r="G18" i="33"/>
  <c r="G20" i="33"/>
  <c r="N27" i="31"/>
  <c r="N29" i="45"/>
  <c r="N25" i="31"/>
  <c r="N27" i="45"/>
  <c r="N26" i="31"/>
  <c r="M27" i="31"/>
  <c r="M29" i="45"/>
  <c r="M26" i="31"/>
  <c r="F18" i="34" l="1"/>
  <c r="F20" i="34"/>
  <c r="D18" i="34"/>
  <c r="D20" i="34"/>
  <c r="H29" i="29"/>
  <c r="F35" i="29"/>
  <c r="F17" i="31"/>
  <c r="F22" i="29"/>
  <c r="M10" i="31"/>
  <c r="M25" i="29"/>
  <c r="D35" i="29"/>
  <c r="D17" i="31"/>
  <c r="D22" i="29"/>
  <c r="H14" i="31"/>
  <c r="D22" i="31" l="1"/>
  <c r="D32" i="31"/>
  <c r="E18" i="34"/>
  <c r="E20" i="34"/>
  <c r="G28" i="29"/>
  <c r="G24" i="29"/>
  <c r="F40" i="29"/>
  <c r="F18" i="45" s="1"/>
  <c r="I29" i="29"/>
  <c r="H31" i="45"/>
  <c r="H29" i="31"/>
  <c r="I13" i="31"/>
  <c r="K25" i="29"/>
  <c r="F22" i="31"/>
  <c r="G18" i="34"/>
  <c r="G20" i="34"/>
  <c r="M25" i="31"/>
  <c r="M27" i="45"/>
  <c r="I28" i="29"/>
  <c r="K10" i="31"/>
  <c r="F32" i="31"/>
  <c r="G35" i="29"/>
  <c r="G17" i="31"/>
  <c r="G22" i="29"/>
  <c r="D40" i="29"/>
  <c r="D18" i="45" s="1"/>
  <c r="E35" i="29"/>
  <c r="E17" i="31"/>
  <c r="E22" i="29"/>
  <c r="G13" i="31"/>
  <c r="G9" i="31"/>
  <c r="G15" i="29"/>
  <c r="G7" i="45" s="1"/>
  <c r="I14" i="31"/>
  <c r="K28" i="29" l="1"/>
  <c r="J29" i="29"/>
  <c r="G32" i="31"/>
  <c r="G29" i="29"/>
  <c r="G33" i="29" s="1"/>
  <c r="H13" i="31"/>
  <c r="I29" i="31"/>
  <c r="I31" i="45"/>
  <c r="G24" i="31"/>
  <c r="G10" i="45"/>
  <c r="G9" i="45"/>
  <c r="G8" i="45"/>
  <c r="F9" i="31"/>
  <c r="F15" i="29"/>
  <c r="F37" i="31"/>
  <c r="I28" i="31"/>
  <c r="I30" i="45"/>
  <c r="D24" i="29"/>
  <c r="J13" i="31"/>
  <c r="H28" i="29"/>
  <c r="F20" i="45"/>
  <c r="F22" i="45"/>
  <c r="F19" i="45"/>
  <c r="F21" i="45"/>
  <c r="G28" i="31"/>
  <c r="G30" i="45"/>
  <c r="G11" i="45"/>
  <c r="E40" i="29"/>
  <c r="E18" i="45" s="1"/>
  <c r="D20" i="45"/>
  <c r="D19" i="45"/>
  <c r="D22" i="45"/>
  <c r="D21" i="45"/>
  <c r="F24" i="29"/>
  <c r="G40" i="29"/>
  <c r="D9" i="31"/>
  <c r="D15" i="29"/>
  <c r="D7" i="45" s="1"/>
  <c r="J28" i="29"/>
  <c r="K14" i="31"/>
  <c r="D37" i="31"/>
  <c r="E22" i="31"/>
  <c r="E32" i="31"/>
  <c r="K13" i="31"/>
  <c r="J14" i="31"/>
  <c r="G22" i="31"/>
  <c r="G14" i="31"/>
  <c r="G12" i="45"/>
  <c r="K25" i="31"/>
  <c r="K27" i="45"/>
  <c r="K29" i="29"/>
  <c r="F23" i="45" l="1"/>
  <c r="F7" i="45"/>
  <c r="Q37" i="46"/>
  <c r="Q6" i="31"/>
  <c r="Q18" i="33"/>
  <c r="Q20" i="33"/>
  <c r="M14" i="31"/>
  <c r="D15" i="31"/>
  <c r="E24" i="29"/>
  <c r="N29" i="29"/>
  <c r="G37" i="31"/>
  <c r="K28" i="31"/>
  <c r="K30" i="45"/>
  <c r="D23" i="45"/>
  <c r="E37" i="31"/>
  <c r="J28" i="31"/>
  <c r="J30" i="45"/>
  <c r="F24" i="31"/>
  <c r="F33" i="29"/>
  <c r="E9" i="31"/>
  <c r="E15" i="29"/>
  <c r="E7" i="45" s="1"/>
  <c r="J31" i="45"/>
  <c r="J29" i="31"/>
  <c r="K31" i="45"/>
  <c r="K29" i="31"/>
  <c r="G22" i="45"/>
  <c r="G20" i="45"/>
  <c r="G19" i="45"/>
  <c r="G21" i="45"/>
  <c r="G15" i="31"/>
  <c r="H28" i="31"/>
  <c r="H30" i="45"/>
  <c r="F8" i="45"/>
  <c r="F10" i="45"/>
  <c r="F12" i="45"/>
  <c r="F9" i="45"/>
  <c r="F11" i="45"/>
  <c r="G18" i="45"/>
  <c r="R11" i="31"/>
  <c r="M29" i="29"/>
  <c r="D10" i="45"/>
  <c r="D11" i="45"/>
  <c r="D9" i="45"/>
  <c r="D12" i="45"/>
  <c r="D8" i="45"/>
  <c r="E20" i="45"/>
  <c r="E19" i="45"/>
  <c r="E22" i="45"/>
  <c r="E21" i="45"/>
  <c r="D24" i="31"/>
  <c r="D33" i="29"/>
  <c r="F15" i="31"/>
  <c r="N14" i="31"/>
  <c r="G29" i="31"/>
  <c r="G31" i="45"/>
  <c r="G16" i="45"/>
  <c r="R26" i="29"/>
  <c r="F16" i="45" l="1"/>
  <c r="E23" i="45"/>
  <c r="R26" i="31"/>
  <c r="R28" i="45"/>
  <c r="V28" i="45"/>
  <c r="G28" i="45"/>
  <c r="F28" i="45"/>
  <c r="E28" i="45"/>
  <c r="D28" i="45"/>
  <c r="I28" i="45"/>
  <c r="C28" i="45"/>
  <c r="H28" i="45"/>
  <c r="J28" i="45"/>
  <c r="K28" i="45"/>
  <c r="U28" i="45"/>
  <c r="T28" i="45"/>
  <c r="S28" i="45"/>
  <c r="Q28" i="45"/>
  <c r="P28" i="45"/>
  <c r="O28" i="45"/>
  <c r="M28" i="45"/>
  <c r="N28" i="45"/>
  <c r="E15" i="31"/>
  <c r="G23" i="45"/>
  <c r="F30" i="31"/>
  <c r="N31" i="45"/>
  <c r="N29" i="31"/>
  <c r="E24" i="31"/>
  <c r="E33" i="29"/>
  <c r="D30" i="31"/>
  <c r="M31" i="45"/>
  <c r="M29" i="31"/>
  <c r="G30" i="31"/>
  <c r="E10" i="45"/>
  <c r="E9" i="45"/>
  <c r="E11" i="45"/>
  <c r="E12" i="45"/>
  <c r="E8" i="45"/>
  <c r="D16" i="45"/>
  <c r="P37" i="46" l="1"/>
  <c r="P18" i="33"/>
  <c r="P20" i="33"/>
  <c r="P6" i="31"/>
  <c r="D15" i="46"/>
  <c r="Q35" i="29"/>
  <c r="Q17" i="31"/>
  <c r="Q22" i="29"/>
  <c r="G15" i="46"/>
  <c r="E30" i="31"/>
  <c r="Q18" i="34"/>
  <c r="Q20" i="34"/>
  <c r="F15" i="46"/>
  <c r="E16" i="45"/>
  <c r="F38" i="46" l="1"/>
  <c r="E15" i="46"/>
  <c r="Q40" i="29"/>
  <c r="Q18" i="45" s="1"/>
  <c r="Q22" i="31"/>
  <c r="G38" i="46"/>
  <c r="Q32" i="31"/>
  <c r="D38" i="46"/>
  <c r="O37" i="46" l="1"/>
  <c r="O6" i="31"/>
  <c r="O18" i="33"/>
  <c r="O20" i="33"/>
  <c r="Q9" i="31"/>
  <c r="Q15" i="29"/>
  <c r="Q7" i="45" s="1"/>
  <c r="Q24" i="29"/>
  <c r="Q19" i="45"/>
  <c r="Q22" i="45"/>
  <c r="Q20" i="45"/>
  <c r="Q21" i="45"/>
  <c r="P35" i="29"/>
  <c r="P17" i="31"/>
  <c r="P22" i="29"/>
  <c r="P18" i="34"/>
  <c r="P20" i="34"/>
  <c r="E38" i="46"/>
  <c r="Q37" i="31"/>
  <c r="P40" i="29" l="1"/>
  <c r="P18" i="45" s="1"/>
  <c r="Q11" i="45"/>
  <c r="Q14" i="45"/>
  <c r="Q15" i="45"/>
  <c r="Q13" i="45"/>
  <c r="Q12" i="45"/>
  <c r="Q10" i="45"/>
  <c r="Q9" i="45"/>
  <c r="Q8" i="45"/>
  <c r="P22" i="31"/>
  <c r="Q15" i="31"/>
  <c r="P32" i="31"/>
  <c r="Q24" i="31"/>
  <c r="Q33" i="29"/>
  <c r="Q23" i="45"/>
  <c r="Q30" i="31" l="1"/>
  <c r="P22" i="45"/>
  <c r="P19" i="45"/>
  <c r="P20" i="45"/>
  <c r="P21" i="45"/>
  <c r="P9" i="31"/>
  <c r="P15" i="29"/>
  <c r="P7" i="45" s="1"/>
  <c r="P37" i="31"/>
  <c r="P24" i="29"/>
  <c r="O18" i="34"/>
  <c r="O20" i="34"/>
  <c r="O35" i="29"/>
  <c r="O17" i="31"/>
  <c r="O22" i="29"/>
  <c r="Q16" i="45"/>
  <c r="H37" i="46" l="1"/>
  <c r="K6" i="31"/>
  <c r="J37" i="46"/>
  <c r="H18" i="33"/>
  <c r="H20" i="33"/>
  <c r="K18" i="33"/>
  <c r="K20" i="33"/>
  <c r="I37" i="46"/>
  <c r="J6" i="31"/>
  <c r="H6" i="31"/>
  <c r="I6" i="31"/>
  <c r="J18" i="33"/>
  <c r="J20" i="33"/>
  <c r="K37" i="46"/>
  <c r="I18" i="33"/>
  <c r="I20" i="33"/>
  <c r="O22" i="31"/>
  <c r="O32" i="31"/>
  <c r="P24" i="31"/>
  <c r="P33" i="29"/>
  <c r="P11" i="45"/>
  <c r="P12" i="45"/>
  <c r="P10" i="45"/>
  <c r="P9" i="45"/>
  <c r="P8" i="45"/>
  <c r="Q15" i="46"/>
  <c r="O40" i="29"/>
  <c r="P15" i="31"/>
  <c r="P23" i="45"/>
  <c r="M37" i="46" l="1"/>
  <c r="N37" i="46"/>
  <c r="M6" i="31"/>
  <c r="N6" i="31"/>
  <c r="M18" i="33"/>
  <c r="M20" i="33"/>
  <c r="N18" i="33"/>
  <c r="N20" i="33"/>
  <c r="P16" i="45"/>
  <c r="O37" i="31"/>
  <c r="Q38" i="46"/>
  <c r="O22" i="45"/>
  <c r="O19" i="45"/>
  <c r="O20" i="45"/>
  <c r="O21" i="45"/>
  <c r="P30" i="31"/>
  <c r="O18" i="45"/>
  <c r="O9" i="31"/>
  <c r="O15" i="29"/>
  <c r="O7" i="45" s="1"/>
  <c r="O24" i="29"/>
  <c r="O24" i="31" l="1"/>
  <c r="O33" i="29"/>
  <c r="K35" i="29"/>
  <c r="K17" i="31"/>
  <c r="K22" i="29"/>
  <c r="O15" i="31"/>
  <c r="O23" i="45"/>
  <c r="H35" i="29"/>
  <c r="H17" i="31"/>
  <c r="H22" i="29"/>
  <c r="J18" i="34"/>
  <c r="J20" i="34"/>
  <c r="I35" i="29"/>
  <c r="I17" i="31"/>
  <c r="I22" i="29"/>
  <c r="H18" i="34"/>
  <c r="H20" i="34"/>
  <c r="J35" i="29"/>
  <c r="J17" i="31"/>
  <c r="J22" i="29"/>
  <c r="I18" i="34"/>
  <c r="I20" i="34"/>
  <c r="K18" i="34"/>
  <c r="K20" i="34"/>
  <c r="O11" i="45"/>
  <c r="O12" i="45"/>
  <c r="O10" i="45"/>
  <c r="O9" i="45"/>
  <c r="O8" i="45"/>
  <c r="P15" i="46"/>
  <c r="T37" i="46" l="1"/>
  <c r="S6" i="31"/>
  <c r="R37" i="46"/>
  <c r="T18" i="33"/>
  <c r="T20" i="33"/>
  <c r="S18" i="33"/>
  <c r="S20" i="33"/>
  <c r="R6" i="31"/>
  <c r="T6" i="31"/>
  <c r="R18" i="33"/>
  <c r="R20" i="33"/>
  <c r="S37" i="46"/>
  <c r="N35" i="29"/>
  <c r="N17" i="31"/>
  <c r="N22" i="29"/>
  <c r="J40" i="29"/>
  <c r="J18" i="45" s="1"/>
  <c r="M18" i="34"/>
  <c r="M20" i="34"/>
  <c r="I40" i="29"/>
  <c r="I18" i="45" s="1"/>
  <c r="H22" i="31"/>
  <c r="K22" i="31"/>
  <c r="J22" i="31"/>
  <c r="I22" i="31"/>
  <c r="I32" i="31"/>
  <c r="H32" i="31"/>
  <c r="K32" i="31"/>
  <c r="O16" i="45"/>
  <c r="J32" i="31"/>
  <c r="O30" i="31"/>
  <c r="L9" i="31"/>
  <c r="P38" i="46"/>
  <c r="N18" i="34"/>
  <c r="N20" i="34"/>
  <c r="M35" i="29"/>
  <c r="M17" i="31"/>
  <c r="M22" i="29"/>
  <c r="H40" i="29"/>
  <c r="K40" i="29"/>
  <c r="L24" i="29"/>
  <c r="S44" i="33" l="1"/>
  <c r="V37" i="46"/>
  <c r="T44" i="33"/>
  <c r="T42" i="33"/>
  <c r="R42" i="33"/>
  <c r="D42" i="33"/>
  <c r="F42" i="33"/>
  <c r="G42" i="33"/>
  <c r="E42" i="33"/>
  <c r="Q42" i="33"/>
  <c r="P42" i="33"/>
  <c r="O42" i="33"/>
  <c r="I42" i="33"/>
  <c r="K42" i="33"/>
  <c r="H42" i="33"/>
  <c r="J42" i="33"/>
  <c r="N42" i="33"/>
  <c r="M42" i="33"/>
  <c r="V6" i="31"/>
  <c r="S42" i="33"/>
  <c r="R44" i="33"/>
  <c r="D44" i="33"/>
  <c r="F44" i="33"/>
  <c r="E44" i="33"/>
  <c r="G44" i="33"/>
  <c r="Q44" i="33"/>
  <c r="P44" i="33"/>
  <c r="O44" i="33"/>
  <c r="J44" i="33"/>
  <c r="K44" i="33"/>
  <c r="H44" i="33"/>
  <c r="I44" i="33"/>
  <c r="M44" i="33"/>
  <c r="N44" i="33"/>
  <c r="V18" i="33"/>
  <c r="V20" i="33"/>
  <c r="L24" i="31"/>
  <c r="M32" i="31"/>
  <c r="K9" i="31"/>
  <c r="K15" i="29"/>
  <c r="K7" i="45" s="1"/>
  <c r="K37" i="31"/>
  <c r="I22" i="45"/>
  <c r="I19" i="45"/>
  <c r="I20" i="45"/>
  <c r="I21" i="45"/>
  <c r="N40" i="29"/>
  <c r="N18" i="45" s="1"/>
  <c r="J24" i="29"/>
  <c r="K19" i="45"/>
  <c r="K20" i="45"/>
  <c r="K22" i="45"/>
  <c r="K21" i="45"/>
  <c r="K24" i="29"/>
  <c r="O15" i="46"/>
  <c r="H37" i="31"/>
  <c r="N22" i="31"/>
  <c r="N32" i="31"/>
  <c r="H9" i="31"/>
  <c r="H15" i="29"/>
  <c r="H7" i="45" s="1"/>
  <c r="H19" i="45"/>
  <c r="H20" i="45"/>
  <c r="H22" i="45"/>
  <c r="H21" i="45"/>
  <c r="M40" i="29"/>
  <c r="M18" i="45" s="1"/>
  <c r="I24" i="29"/>
  <c r="K18" i="45"/>
  <c r="J19" i="45"/>
  <c r="J22" i="45"/>
  <c r="J20" i="45"/>
  <c r="J21" i="45"/>
  <c r="H24" i="29"/>
  <c r="M22" i="31"/>
  <c r="I9" i="31"/>
  <c r="I15" i="29"/>
  <c r="I7" i="45" s="1"/>
  <c r="J37" i="31"/>
  <c r="H18" i="45"/>
  <c r="I37" i="31"/>
  <c r="J9" i="31"/>
  <c r="J15" i="29"/>
  <c r="J7" i="45" s="1"/>
  <c r="I23" i="45" l="1"/>
  <c r="C37" i="46"/>
  <c r="V42" i="33"/>
  <c r="C6" i="31"/>
  <c r="C18" i="33"/>
  <c r="C20" i="33"/>
  <c r="V44" i="33"/>
  <c r="I15" i="31"/>
  <c r="I24" i="31"/>
  <c r="I33" i="29"/>
  <c r="N9" i="31"/>
  <c r="N15" i="29"/>
  <c r="N7" i="45" s="1"/>
  <c r="H9" i="45"/>
  <c r="H8" i="45"/>
  <c r="H10" i="45"/>
  <c r="H12" i="45"/>
  <c r="H11" i="45"/>
  <c r="N37" i="31"/>
  <c r="J24" i="31"/>
  <c r="J33" i="29"/>
  <c r="N19" i="45"/>
  <c r="N20" i="45"/>
  <c r="N22" i="45"/>
  <c r="N21" i="45"/>
  <c r="N24" i="29"/>
  <c r="H15" i="31"/>
  <c r="J10" i="45"/>
  <c r="J9" i="45"/>
  <c r="J8" i="45"/>
  <c r="J12" i="45"/>
  <c r="J11" i="45"/>
  <c r="H24" i="31"/>
  <c r="H33" i="29"/>
  <c r="M22" i="45"/>
  <c r="M20" i="45"/>
  <c r="M19" i="45"/>
  <c r="M21" i="45"/>
  <c r="J23" i="45"/>
  <c r="K24" i="31"/>
  <c r="K33" i="29"/>
  <c r="R18" i="34"/>
  <c r="R46" i="34"/>
  <c r="R20" i="34"/>
  <c r="F46" i="34"/>
  <c r="D46" i="34"/>
  <c r="E46" i="34"/>
  <c r="G46" i="34"/>
  <c r="Q46" i="34"/>
  <c r="P46" i="34"/>
  <c r="O46" i="34"/>
  <c r="J46" i="34"/>
  <c r="I46" i="34"/>
  <c r="H46" i="34"/>
  <c r="K46" i="34"/>
  <c r="N46" i="34"/>
  <c r="M46" i="34"/>
  <c r="M9" i="31"/>
  <c r="M15" i="29"/>
  <c r="M7" i="45" s="1"/>
  <c r="K10" i="45"/>
  <c r="K9" i="45"/>
  <c r="K8" i="45"/>
  <c r="K12" i="45"/>
  <c r="K11" i="45"/>
  <c r="T35" i="29"/>
  <c r="T17" i="31"/>
  <c r="T22" i="29"/>
  <c r="S18" i="34"/>
  <c r="S46" i="34"/>
  <c r="S20" i="34"/>
  <c r="J15" i="31"/>
  <c r="H23" i="45"/>
  <c r="I9" i="45"/>
  <c r="I10" i="45"/>
  <c r="I8" i="45"/>
  <c r="I12" i="45"/>
  <c r="I11" i="45"/>
  <c r="K23" i="45"/>
  <c r="O38" i="46"/>
  <c r="R35" i="29"/>
  <c r="R17" i="31"/>
  <c r="R22" i="29"/>
  <c r="M24" i="29"/>
  <c r="K15" i="31"/>
  <c r="M37" i="31"/>
  <c r="T18" i="34"/>
  <c r="T46" i="34"/>
  <c r="T20" i="34"/>
  <c r="S35" i="29"/>
  <c r="S17" i="31"/>
  <c r="S22" i="29"/>
  <c r="H16" i="45" l="1"/>
  <c r="M23" i="45"/>
  <c r="C42" i="33"/>
  <c r="U6" i="31"/>
  <c r="I16" i="45"/>
  <c r="N23" i="45"/>
  <c r="C44" i="33"/>
  <c r="U37" i="46"/>
  <c r="U18" i="33"/>
  <c r="U20" i="33"/>
  <c r="S40" i="29"/>
  <c r="S18" i="45" s="1"/>
  <c r="R40" i="29"/>
  <c r="R18" i="45" s="1"/>
  <c r="T40" i="29"/>
  <c r="T18" i="45" s="1"/>
  <c r="R48" i="34"/>
  <c r="D48" i="34"/>
  <c r="F48" i="34"/>
  <c r="G48" i="34"/>
  <c r="E48" i="34"/>
  <c r="Q48" i="34"/>
  <c r="P48" i="34"/>
  <c r="O48" i="34"/>
  <c r="I48" i="34"/>
  <c r="H48" i="34"/>
  <c r="J48" i="34"/>
  <c r="K48" i="34"/>
  <c r="M48" i="34"/>
  <c r="N48" i="34"/>
  <c r="K30" i="31"/>
  <c r="S22" i="31"/>
  <c r="R22" i="31"/>
  <c r="T22" i="31"/>
  <c r="M11" i="45"/>
  <c r="M10" i="45"/>
  <c r="M9" i="45"/>
  <c r="M8" i="45"/>
  <c r="M12" i="45"/>
  <c r="H30" i="31"/>
  <c r="K16" i="45"/>
  <c r="J16" i="45"/>
  <c r="N11" i="45"/>
  <c r="N8" i="45"/>
  <c r="N10" i="45"/>
  <c r="N9" i="45"/>
  <c r="N12" i="45"/>
  <c r="S32" i="31"/>
  <c r="S37" i="45"/>
  <c r="R32" i="31"/>
  <c r="R37" i="45"/>
  <c r="D37" i="45"/>
  <c r="F37" i="45"/>
  <c r="G37" i="45"/>
  <c r="E37" i="45"/>
  <c r="Q37" i="45"/>
  <c r="P37" i="45"/>
  <c r="O37" i="45"/>
  <c r="K37" i="45"/>
  <c r="I37" i="45"/>
  <c r="J37" i="45"/>
  <c r="H37" i="45"/>
  <c r="N37" i="45"/>
  <c r="M37" i="45"/>
  <c r="T32" i="31"/>
  <c r="T37" i="45"/>
  <c r="M15" i="31"/>
  <c r="N15" i="31"/>
  <c r="I30" i="31"/>
  <c r="T48" i="34"/>
  <c r="M24" i="31"/>
  <c r="M33" i="29"/>
  <c r="S48" i="34"/>
  <c r="N24" i="31"/>
  <c r="N33" i="29"/>
  <c r="J30" i="31"/>
  <c r="U44" i="33" l="1"/>
  <c r="M16" i="45"/>
  <c r="U42" i="33"/>
  <c r="C35" i="29"/>
  <c r="C17" i="31"/>
  <c r="C22" i="29"/>
  <c r="S9" i="31"/>
  <c r="S15" i="29"/>
  <c r="S7" i="45" s="1"/>
  <c r="S37" i="31"/>
  <c r="H15" i="46"/>
  <c r="T42" i="45"/>
  <c r="T20" i="45"/>
  <c r="T19" i="45"/>
  <c r="T22" i="45"/>
  <c r="T21" i="45"/>
  <c r="R42" i="45"/>
  <c r="R19" i="45"/>
  <c r="R22" i="45"/>
  <c r="R20" i="45"/>
  <c r="R21" i="45"/>
  <c r="D42" i="45"/>
  <c r="F42" i="45"/>
  <c r="E42" i="45"/>
  <c r="G42" i="45"/>
  <c r="Q42" i="45"/>
  <c r="P42" i="45"/>
  <c r="O42" i="45"/>
  <c r="H42" i="45"/>
  <c r="J42" i="45"/>
  <c r="I42" i="45"/>
  <c r="K42" i="45"/>
  <c r="N42" i="45"/>
  <c r="M42" i="45"/>
  <c r="J15" i="46"/>
  <c r="N30" i="31"/>
  <c r="M30" i="31"/>
  <c r="S24" i="29"/>
  <c r="I15" i="46"/>
  <c r="T37" i="31"/>
  <c r="S42" i="45"/>
  <c r="S20" i="45"/>
  <c r="S19" i="45"/>
  <c r="S22" i="45"/>
  <c r="S21" i="45"/>
  <c r="T9" i="31"/>
  <c r="T15" i="29"/>
  <c r="R37" i="31"/>
  <c r="N16" i="45"/>
  <c r="K15" i="46"/>
  <c r="R9" i="31"/>
  <c r="R15" i="29"/>
  <c r="R7" i="45" s="1"/>
  <c r="V35" i="29"/>
  <c r="V17" i="31"/>
  <c r="V22" i="31" s="1"/>
  <c r="C18" i="34"/>
  <c r="C46" i="34"/>
  <c r="C20" i="34"/>
  <c r="T24" i="29"/>
  <c r="R24" i="29"/>
  <c r="V18" i="34"/>
  <c r="V46" i="34"/>
  <c r="V20" i="34"/>
  <c r="T23" i="45" l="1"/>
  <c r="S23" i="45"/>
  <c r="V48" i="34"/>
  <c r="V32" i="31"/>
  <c r="V37" i="45"/>
  <c r="T14" i="45"/>
  <c r="T15" i="45"/>
  <c r="T10" i="45"/>
  <c r="T8" i="45"/>
  <c r="T13" i="45"/>
  <c r="T9" i="45"/>
  <c r="T12" i="45"/>
  <c r="T11" i="45"/>
  <c r="M15" i="46"/>
  <c r="U35" i="29"/>
  <c r="U17" i="31"/>
  <c r="H38" i="46"/>
  <c r="R23" i="45"/>
  <c r="S15" i="31"/>
  <c r="T33" i="29"/>
  <c r="T26" i="45"/>
  <c r="T24" i="31"/>
  <c r="K38" i="46"/>
  <c r="T15" i="31"/>
  <c r="U18" i="34"/>
  <c r="U46" i="34"/>
  <c r="U20" i="34"/>
  <c r="C40" i="29"/>
  <c r="C18" i="45" s="1"/>
  <c r="C32" i="31"/>
  <c r="C37" i="45"/>
  <c r="R26" i="45"/>
  <c r="R24" i="31"/>
  <c r="R33" i="29"/>
  <c r="G26" i="45"/>
  <c r="D26" i="45"/>
  <c r="F26" i="45"/>
  <c r="E26" i="45"/>
  <c r="Q26" i="45"/>
  <c r="P26" i="45"/>
  <c r="O26" i="45"/>
  <c r="L26" i="45"/>
  <c r="J26" i="45"/>
  <c r="I26" i="45"/>
  <c r="K26" i="45"/>
  <c r="H26" i="45"/>
  <c r="M26" i="45"/>
  <c r="N26" i="45"/>
  <c r="C48" i="34"/>
  <c r="R14" i="45"/>
  <c r="R15" i="45"/>
  <c r="R13" i="45"/>
  <c r="R12" i="45"/>
  <c r="R10" i="45"/>
  <c r="R8" i="45"/>
  <c r="R11" i="45"/>
  <c r="R9" i="45"/>
  <c r="I38" i="46"/>
  <c r="S26" i="45"/>
  <c r="S24" i="31"/>
  <c r="S33" i="29"/>
  <c r="J38" i="46"/>
  <c r="C22" i="31"/>
  <c r="R15" i="31"/>
  <c r="T7" i="45"/>
  <c r="N15" i="46"/>
  <c r="S10" i="45"/>
  <c r="S14" i="45"/>
  <c r="S8" i="45"/>
  <c r="S11" i="45"/>
  <c r="S15" i="45"/>
  <c r="S13" i="45"/>
  <c r="S12" i="45"/>
  <c r="S9" i="45"/>
  <c r="S16" i="45" l="1"/>
  <c r="S35" i="45"/>
  <c r="C37" i="31"/>
  <c r="U48" i="34"/>
  <c r="T30" i="31"/>
  <c r="U22" i="31"/>
  <c r="U32" i="31"/>
  <c r="U37" i="45"/>
  <c r="M38" i="46"/>
  <c r="V37" i="31"/>
  <c r="C24" i="29"/>
  <c r="T16" i="45"/>
  <c r="S30" i="31"/>
  <c r="R16" i="45"/>
  <c r="N38" i="46"/>
  <c r="V40" i="29"/>
  <c r="R35" i="45"/>
  <c r="G35" i="45"/>
  <c r="D35" i="45"/>
  <c r="F35" i="45"/>
  <c r="E35" i="45"/>
  <c r="Q35" i="45"/>
  <c r="P35" i="45"/>
  <c r="O35" i="45"/>
  <c r="I35" i="45"/>
  <c r="H35" i="45"/>
  <c r="J35" i="45"/>
  <c r="K35" i="45"/>
  <c r="M35" i="45"/>
  <c r="N35" i="45"/>
  <c r="T35" i="45"/>
  <c r="V24" i="29"/>
  <c r="R30" i="31"/>
  <c r="C42" i="45"/>
  <c r="C20" i="45"/>
  <c r="C22" i="45"/>
  <c r="C19" i="45"/>
  <c r="C21" i="45"/>
  <c r="V15" i="29"/>
  <c r="V7" i="45" s="1"/>
  <c r="V9" i="31"/>
  <c r="V15" i="31" s="1"/>
  <c r="C9" i="31"/>
  <c r="C15" i="29"/>
  <c r="C7" i="45" s="1"/>
  <c r="C23" i="45" l="1"/>
  <c r="C15" i="31"/>
  <c r="U15" i="29"/>
  <c r="U9" i="31"/>
  <c r="V9" i="45"/>
  <c r="V11" i="45"/>
  <c r="V14" i="45"/>
  <c r="V15" i="45"/>
  <c r="V10" i="45"/>
  <c r="V8" i="45"/>
  <c r="V13" i="45"/>
  <c r="V12" i="45"/>
  <c r="U40" i="29"/>
  <c r="V33" i="29"/>
  <c r="V24" i="31"/>
  <c r="V30" i="31" s="1"/>
  <c r="V26" i="45"/>
  <c r="T15" i="46"/>
  <c r="C9" i="45"/>
  <c r="C8" i="45"/>
  <c r="C11" i="45"/>
  <c r="C10" i="45"/>
  <c r="C12" i="45"/>
  <c r="R15" i="46"/>
  <c r="V42" i="45"/>
  <c r="V19" i="45"/>
  <c r="V22" i="45"/>
  <c r="V20" i="45"/>
  <c r="V21" i="45"/>
  <c r="V18" i="45"/>
  <c r="U24" i="29"/>
  <c r="S15" i="46"/>
  <c r="C26" i="45"/>
  <c r="C24" i="31"/>
  <c r="C33" i="29"/>
  <c r="U37" i="31"/>
  <c r="C35" i="45" l="1"/>
  <c r="V15" i="46"/>
  <c r="U42" i="45"/>
  <c r="U20" i="45"/>
  <c r="U22" i="45"/>
  <c r="U19" i="45"/>
  <c r="U21" i="45"/>
  <c r="U18" i="45"/>
  <c r="U9" i="45"/>
  <c r="U10" i="45"/>
  <c r="U14" i="45"/>
  <c r="U8" i="45"/>
  <c r="U11" i="45"/>
  <c r="U13" i="45"/>
  <c r="U15" i="45"/>
  <c r="U12" i="45"/>
  <c r="C30" i="31"/>
  <c r="V35" i="45"/>
  <c r="U15" i="31"/>
  <c r="C16" i="45"/>
  <c r="S38" i="46"/>
  <c r="U26" i="45"/>
  <c r="U24" i="31"/>
  <c r="U33" i="29"/>
  <c r="R38" i="46"/>
  <c r="T38" i="46"/>
  <c r="U7" i="45"/>
  <c r="V23" i="45"/>
  <c r="V16" i="45"/>
  <c r="U35" i="45" l="1"/>
  <c r="C15" i="46"/>
  <c r="U16" i="45"/>
  <c r="U30" i="31"/>
  <c r="U23" i="45"/>
  <c r="V38" i="46"/>
  <c r="U15" i="46" l="1"/>
  <c r="C38" i="46"/>
  <c r="U38" i="46" l="1"/>
  <c r="F45" i="49" l="1"/>
  <c r="C45" i="49"/>
  <c r="E45" i="49"/>
  <c r="D45" i="49"/>
  <c r="G45" i="49"/>
  <c r="R45" i="49"/>
  <c r="J45" i="49"/>
  <c r="K45" i="49"/>
  <c r="T45" i="49"/>
  <c r="U45" i="49"/>
  <c r="H45" i="49"/>
  <c r="I45" i="49"/>
  <c r="L45" i="49" l="1"/>
  <c r="S45" i="49" l="1"/>
  <c r="Q45" i="49" l="1"/>
  <c r="P45" i="49" l="1"/>
  <c r="N45" i="49"/>
  <c r="O45" i="49"/>
  <c r="M45" i="49" l="1"/>
  <c r="V45" i="49" l="1"/>
  <c r="R51" i="49" l="1"/>
  <c r="C51" i="49"/>
  <c r="F51" i="49"/>
  <c r="D51" i="49"/>
  <c r="E51" i="49"/>
  <c r="G51" i="49"/>
  <c r="O51" i="49"/>
  <c r="Q51" i="49"/>
  <c r="P51" i="49"/>
  <c r="N51" i="49"/>
  <c r="S51" i="49"/>
  <c r="T51" i="49"/>
  <c r="L26" i="29" l="1"/>
  <c r="L11" i="31"/>
  <c r="L15" i="29"/>
  <c r="L9" i="45" l="1"/>
  <c r="L7" i="45"/>
  <c r="L12" i="45"/>
  <c r="L11" i="45"/>
  <c r="L8" i="45"/>
  <c r="L10" i="45"/>
  <c r="L26" i="31"/>
  <c r="L28" i="45"/>
  <c r="L33" i="29"/>
  <c r="L15" i="31"/>
  <c r="L34" i="48" l="1"/>
  <c r="L69" i="48" s="1"/>
  <c r="L16" i="45"/>
  <c r="L35" i="45"/>
  <c r="L30" i="31"/>
  <c r="L46" i="48" l="1"/>
  <c r="L44" i="48"/>
  <c r="L45" i="48"/>
  <c r="L67" i="48"/>
  <c r="L72" i="48"/>
  <c r="L78" i="48"/>
  <c r="L70" i="48"/>
  <c r="L75" i="48"/>
  <c r="L73" i="48"/>
  <c r="L71" i="48"/>
  <c r="L76" i="48"/>
  <c r="L77" i="48"/>
  <c r="L74" i="48"/>
  <c r="L68" i="48"/>
  <c r="L47" i="48"/>
  <c r="L42" i="48"/>
  <c r="L15" i="46"/>
  <c r="L43" i="48"/>
  <c r="L37" i="48" l="1"/>
  <c r="L80" i="48"/>
  <c r="L40" i="48"/>
  <c r="L41" i="48"/>
  <c r="L36" i="48"/>
  <c r="L19" i="48"/>
  <c r="L38" i="46"/>
  <c r="L56" i="48" l="1"/>
  <c r="L52" i="48"/>
  <c r="L57" i="48"/>
  <c r="L13" i="32"/>
  <c r="L49" i="48"/>
  <c r="L87" i="48" s="1"/>
  <c r="L58" i="48"/>
  <c r="L62" i="48"/>
  <c r="L60" i="48"/>
  <c r="L63" i="48"/>
  <c r="L61" i="48"/>
  <c r="L59" i="48"/>
  <c r="L53" i="48"/>
  <c r="L83" i="48" l="1"/>
  <c r="L82" i="48"/>
  <c r="L34" i="32"/>
  <c r="L65" i="48"/>
  <c r="L86" i="48"/>
  <c r="L85" i="48"/>
  <c r="L89" i="48"/>
  <c r="L92" i="48"/>
  <c r="L91" i="48"/>
  <c r="L93" i="48"/>
  <c r="L90" i="48"/>
  <c r="L88" i="48"/>
  <c r="L84" i="48"/>
  <c r="L40" i="32"/>
  <c r="L38" i="32"/>
  <c r="L37" i="32"/>
  <c r="L36" i="32"/>
  <c r="L35" i="32"/>
  <c r="L41" i="32" l="1"/>
  <c r="L22" i="32"/>
  <c r="L43" i="32" s="1"/>
  <c r="L95" i="48"/>
  <c r="L31" i="32" l="1"/>
  <c r="L52" i="32" s="1"/>
  <c r="L49" i="32"/>
  <c r="L50" i="32" s="1"/>
  <c r="L48" i="32"/>
  <c r="L45" i="32"/>
  <c r="L47" i="32"/>
  <c r="L46" i="32"/>
  <c r="L44" i="32"/>
  <c r="L58" i="32" l="1"/>
  <c r="L59" i="32" s="1"/>
  <c r="L53" i="32"/>
  <c r="L55" i="32"/>
  <c r="L54" i="32"/>
  <c r="L57" i="32"/>
  <c r="L56" i="32"/>
  <c r="L18" i="33" l="1"/>
  <c r="L20" i="33"/>
  <c r="L6" i="31"/>
  <c r="L37" i="46"/>
  <c r="L44" i="33" l="1"/>
  <c r="L42" i="33"/>
  <c r="L35" i="29" l="1"/>
  <c r="L17" i="31"/>
  <c r="L22" i="29"/>
  <c r="L20" i="34"/>
  <c r="L18" i="34"/>
  <c r="L46" i="34"/>
  <c r="L48" i="34" l="1"/>
  <c r="L22" i="31"/>
  <c r="L40" i="29"/>
  <c r="L18" i="45" s="1"/>
  <c r="L32" i="31"/>
  <c r="L37" i="45"/>
  <c r="L37" i="31" l="1"/>
  <c r="L20" i="45"/>
  <c r="L19" i="45"/>
  <c r="L21" i="45"/>
  <c r="L22" i="45"/>
  <c r="L42" i="45"/>
  <c r="L23" i="45" l="1"/>
  <c r="R50" i="49" l="1"/>
  <c r="D50" i="49"/>
  <c r="F50" i="49"/>
  <c r="C50" i="49"/>
  <c r="E50" i="49"/>
  <c r="G50" i="49"/>
  <c r="I50" i="49"/>
  <c r="H50" i="49"/>
  <c r="J50" i="49"/>
  <c r="K50" i="49"/>
  <c r="L50" i="49"/>
  <c r="U50" i="49"/>
  <c r="T50" i="49"/>
  <c r="R49" i="49" l="1"/>
  <c r="D49" i="49"/>
  <c r="E49" i="49"/>
  <c r="C49" i="49"/>
  <c r="G49" i="49"/>
  <c r="F49" i="49"/>
  <c r="I49" i="49"/>
  <c r="J49" i="49"/>
  <c r="H49" i="49"/>
  <c r="K49" i="49"/>
  <c r="L49" i="49"/>
  <c r="U49" i="49"/>
  <c r="T49" i="49"/>
  <c r="R48" i="49" l="1"/>
  <c r="F48" i="49"/>
  <c r="D48" i="49"/>
  <c r="G48" i="49"/>
  <c r="E48" i="49"/>
  <c r="C48" i="49"/>
  <c r="U48" i="49"/>
  <c r="T48" i="49"/>
  <c r="S50" i="49" l="1"/>
  <c r="S49" i="49" l="1"/>
  <c r="S48" i="49" l="1"/>
  <c r="V50" i="49" l="1"/>
  <c r="Q50" i="49" l="1"/>
  <c r="V49" i="49"/>
  <c r="Q49" i="49" l="1"/>
  <c r="Q48" i="49" l="1"/>
  <c r="V48" i="49"/>
  <c r="P50" i="49" l="1"/>
  <c r="O50" i="49" l="1"/>
  <c r="N50" i="49"/>
  <c r="P49" i="49"/>
  <c r="N49" i="49" l="1"/>
  <c r="P48" i="49"/>
  <c r="O49" i="49"/>
  <c r="O48" i="49" l="1"/>
  <c r="N48" i="49"/>
  <c r="M50" i="49" l="1"/>
  <c r="M49" i="49" l="1"/>
  <c r="O8" i="43" l="1"/>
  <c r="O34" i="33"/>
  <c r="O9" i="34"/>
  <c r="O9" i="33"/>
  <c r="O33" i="33"/>
  <c r="O32" i="49"/>
  <c r="O31" i="49"/>
  <c r="O32" i="33"/>
  <c r="O37" i="34"/>
  <c r="O6" i="43"/>
  <c r="O9" i="49"/>
  <c r="O39" i="34"/>
  <c r="O7" i="43"/>
  <c r="S31" i="49" l="1"/>
  <c r="S6" i="43"/>
  <c r="R6" i="43"/>
  <c r="R9" i="49"/>
  <c r="R31" i="49"/>
  <c r="Q38" i="34"/>
  <c r="U32" i="49"/>
  <c r="U7" i="43"/>
  <c r="T37" i="34"/>
  <c r="R8" i="43"/>
  <c r="R33" i="49"/>
  <c r="P37" i="34"/>
  <c r="S32" i="33"/>
  <c r="O38" i="34"/>
  <c r="R38" i="34"/>
  <c r="Q33" i="33"/>
  <c r="U32" i="33"/>
  <c r="U33" i="33"/>
  <c r="T6" i="43"/>
  <c r="T31" i="49"/>
  <c r="Q37" i="34"/>
  <c r="Q9" i="33"/>
  <c r="P31" i="49"/>
  <c r="P6" i="43"/>
  <c r="S37" i="34"/>
  <c r="R37" i="34"/>
  <c r="R9" i="34"/>
  <c r="R32" i="49"/>
  <c r="R7" i="43"/>
  <c r="Q32" i="49"/>
  <c r="Q7" i="43"/>
  <c r="U31" i="49"/>
  <c r="U6" i="43"/>
  <c r="U38" i="34"/>
  <c r="R39" i="34"/>
  <c r="Q6" i="43"/>
  <c r="Q31" i="49"/>
  <c r="U9" i="34"/>
  <c r="U9" i="49"/>
  <c r="O9" i="43"/>
  <c r="P32" i="33"/>
  <c r="R32" i="33"/>
  <c r="R9" i="33"/>
  <c r="R33" i="33"/>
  <c r="U37" i="34"/>
  <c r="T32" i="33"/>
  <c r="R34" i="33"/>
  <c r="O33" i="49"/>
  <c r="Q32" i="33"/>
  <c r="S39" i="34" l="1"/>
  <c r="T9" i="33"/>
  <c r="P9" i="49"/>
  <c r="T9" i="49"/>
  <c r="T38" i="34"/>
  <c r="P9" i="33"/>
  <c r="P34" i="33"/>
  <c r="U39" i="34"/>
  <c r="T39" i="34"/>
  <c r="Q34" i="33"/>
  <c r="P32" i="49"/>
  <c r="P7" i="43"/>
  <c r="S34" i="33"/>
  <c r="T32" i="49"/>
  <c r="T7" i="43"/>
  <c r="P39" i="34"/>
  <c r="S9" i="33"/>
  <c r="S33" i="33"/>
  <c r="T34" i="33"/>
  <c r="S33" i="49"/>
  <c r="S8" i="43"/>
  <c r="T9" i="34"/>
  <c r="T33" i="33"/>
  <c r="U8" i="43"/>
  <c r="U33" i="49"/>
  <c r="S38" i="34"/>
  <c r="T8" i="43"/>
  <c r="T33" i="49"/>
  <c r="S9" i="34"/>
  <c r="Q9" i="34"/>
  <c r="Q39" i="34"/>
  <c r="P9" i="34"/>
  <c r="P38" i="34"/>
  <c r="P8" i="43"/>
  <c r="P33" i="49"/>
  <c r="U9" i="33"/>
  <c r="U34" i="33"/>
  <c r="S9" i="49"/>
  <c r="S32" i="49"/>
  <c r="S7" i="43"/>
  <c r="Q9" i="49"/>
  <c r="Q33" i="49"/>
  <c r="Q8" i="43"/>
  <c r="P33" i="33"/>
  <c r="R9" i="43"/>
  <c r="S9" i="43" l="1"/>
  <c r="P9" i="43"/>
  <c r="N9" i="34"/>
  <c r="N37" i="34"/>
  <c r="N7" i="43"/>
  <c r="N32" i="49"/>
  <c r="N9" i="33"/>
  <c r="N32" i="33"/>
  <c r="N33" i="33"/>
  <c r="U9" i="43"/>
  <c r="N39" i="34"/>
  <c r="N31" i="49"/>
  <c r="N9" i="49"/>
  <c r="N6" i="43"/>
  <c r="T9" i="43"/>
  <c r="N34" i="33"/>
  <c r="Q9" i="43"/>
  <c r="N38" i="34"/>
  <c r="N33" i="49"/>
  <c r="N8" i="43"/>
  <c r="N9" i="43" l="1"/>
  <c r="E9" i="33" l="1"/>
  <c r="E32" i="33"/>
  <c r="D39" i="34"/>
  <c r="C7" i="43"/>
  <c r="C32" i="49"/>
  <c r="F9" i="33"/>
  <c r="F32" i="33"/>
  <c r="D9" i="49"/>
  <c r="D6" i="43"/>
  <c r="D31" i="49"/>
  <c r="D32" i="49"/>
  <c r="D7" i="43"/>
  <c r="G8" i="43"/>
  <c r="G33" i="49"/>
  <c r="C39" i="34"/>
  <c r="E34" i="33"/>
  <c r="G32" i="33"/>
  <c r="G9" i="33"/>
  <c r="G33" i="33"/>
  <c r="F33" i="33"/>
  <c r="E33" i="33"/>
  <c r="C6" i="43"/>
  <c r="C31" i="49"/>
  <c r="C9" i="49"/>
  <c r="F34" i="33"/>
  <c r="E9" i="34"/>
  <c r="E37" i="34"/>
  <c r="D8" i="43"/>
  <c r="D33" i="49"/>
  <c r="C33" i="33"/>
  <c r="F37" i="34"/>
  <c r="F9" i="34"/>
  <c r="D9" i="34"/>
  <c r="D37" i="34"/>
  <c r="D33" i="33"/>
  <c r="G39" i="34"/>
  <c r="C33" i="49"/>
  <c r="C8" i="43"/>
  <c r="E33" i="49"/>
  <c r="E8" i="43"/>
  <c r="G31" i="49"/>
  <c r="G9" i="49"/>
  <c r="G6" i="43"/>
  <c r="G7" i="43"/>
  <c r="G32" i="49"/>
  <c r="F38" i="34"/>
  <c r="E38" i="34"/>
  <c r="C32" i="33"/>
  <c r="C9" i="33"/>
  <c r="F33" i="49"/>
  <c r="F8" i="43"/>
  <c r="E6" i="43"/>
  <c r="E9" i="49"/>
  <c r="E31" i="49"/>
  <c r="D34" i="33"/>
  <c r="C38" i="34"/>
  <c r="F9" i="49"/>
  <c r="F6" i="43"/>
  <c r="F31" i="49"/>
  <c r="D32" i="33"/>
  <c r="D9" i="33"/>
  <c r="D38" i="34"/>
  <c r="G34" i="33"/>
  <c r="C34" i="33"/>
  <c r="E39" i="34"/>
  <c r="G37" i="34"/>
  <c r="G9" i="34"/>
  <c r="G38" i="34"/>
  <c r="F7" i="43"/>
  <c r="F32" i="49"/>
  <c r="E32" i="49"/>
  <c r="E7" i="43"/>
  <c r="C9" i="34"/>
  <c r="C37" i="34"/>
  <c r="F39" i="34"/>
  <c r="D9" i="43" l="1"/>
  <c r="F9" i="43"/>
  <c r="C9" i="43"/>
  <c r="E9" i="43"/>
  <c r="G9" i="43"/>
  <c r="C15" i="34" l="1"/>
  <c r="D15" i="49"/>
  <c r="E15" i="34"/>
  <c r="F15" i="43"/>
  <c r="F15" i="33"/>
  <c r="D15" i="33"/>
  <c r="E15" i="33"/>
  <c r="C15" i="43" l="1"/>
  <c r="C15" i="33"/>
  <c r="F15" i="34"/>
  <c r="C15" i="49"/>
  <c r="E15" i="43"/>
  <c r="E15" i="49"/>
  <c r="F15" i="49"/>
  <c r="G15" i="33"/>
  <c r="D15" i="43"/>
  <c r="D15" i="34"/>
  <c r="H33" i="33" l="1"/>
  <c r="I32" i="33"/>
  <c r="I9" i="33"/>
  <c r="L33" i="49"/>
  <c r="L8" i="43"/>
  <c r="I32" i="49"/>
  <c r="I7" i="43"/>
  <c r="L7" i="43"/>
  <c r="L32" i="49"/>
  <c r="H7" i="43"/>
  <c r="H32" i="49"/>
  <c r="L9" i="33"/>
  <c r="L32" i="33"/>
  <c r="I31" i="49"/>
  <c r="I9" i="49"/>
  <c r="I6" i="43"/>
  <c r="L34" i="33"/>
  <c r="H31" i="49"/>
  <c r="H9" i="49"/>
  <c r="H6" i="43"/>
  <c r="I34" i="33"/>
  <c r="I8" i="43"/>
  <c r="I33" i="49"/>
  <c r="L37" i="34"/>
  <c r="L9" i="34"/>
  <c r="I9" i="34"/>
  <c r="I37" i="34"/>
  <c r="I38" i="34"/>
  <c r="H9" i="33"/>
  <c r="H32" i="33"/>
  <c r="L33" i="33"/>
  <c r="H39" i="34"/>
  <c r="H33" i="49"/>
  <c r="H8" i="43"/>
  <c r="L38" i="34"/>
  <c r="H34" i="33"/>
  <c r="H38" i="34"/>
  <c r="I39" i="34"/>
  <c r="L31" i="49"/>
  <c r="L6" i="43"/>
  <c r="L9" i="49"/>
  <c r="L39" i="34"/>
  <c r="I33" i="33"/>
  <c r="H37" i="34"/>
  <c r="H9" i="34"/>
  <c r="L9" i="43" l="1"/>
  <c r="I9" i="43"/>
  <c r="H9" i="43"/>
  <c r="I15" i="49" l="1"/>
  <c r="I15" i="43"/>
  <c r="H15" i="33"/>
  <c r="I15" i="33" l="1"/>
  <c r="G15" i="49"/>
  <c r="G15" i="34"/>
  <c r="G15" i="43"/>
  <c r="H15" i="43"/>
  <c r="I15" i="34"/>
  <c r="H15" i="49"/>
  <c r="H15" i="34"/>
  <c r="J15" i="33" l="1"/>
  <c r="I51" i="49"/>
  <c r="V51" i="49"/>
  <c r="J15" i="34"/>
  <c r="U51" i="49"/>
  <c r="H51" i="49"/>
  <c r="J51" i="49"/>
  <c r="J15" i="49"/>
  <c r="J15" i="43"/>
  <c r="I48" i="49" l="1"/>
  <c r="H48" i="49"/>
  <c r="J48" i="49"/>
  <c r="K15" i="43" l="1"/>
  <c r="K15" i="34"/>
  <c r="K15" i="33"/>
  <c r="K15" i="49"/>
  <c r="K51" i="49"/>
  <c r="K48" i="49" l="1"/>
  <c r="J38" i="34" l="1"/>
  <c r="J6" i="43"/>
  <c r="J9" i="49"/>
  <c r="J31" i="49"/>
  <c r="J34" i="33"/>
  <c r="J9" i="33"/>
  <c r="J32" i="33"/>
  <c r="J7" i="43"/>
  <c r="J32" i="49"/>
  <c r="J37" i="34"/>
  <c r="J9" i="34"/>
  <c r="J39" i="34"/>
  <c r="J33" i="33"/>
  <c r="J33" i="49"/>
  <c r="J8" i="43"/>
  <c r="M9" i="49" l="1"/>
  <c r="M6" i="43"/>
  <c r="M31" i="49"/>
  <c r="K9" i="33"/>
  <c r="K32" i="33"/>
  <c r="K8" i="43"/>
  <c r="K33" i="49"/>
  <c r="K32" i="49"/>
  <c r="K7" i="43"/>
  <c r="M39" i="34"/>
  <c r="K9" i="49"/>
  <c r="K6" i="43"/>
  <c r="K31" i="49"/>
  <c r="J9" i="43"/>
  <c r="K34" i="33"/>
  <c r="M38" i="34"/>
  <c r="M37" i="34"/>
  <c r="M9" i="34"/>
  <c r="M34" i="33"/>
  <c r="K33" i="33"/>
  <c r="M33" i="33"/>
  <c r="M9" i="33"/>
  <c r="M32" i="33"/>
  <c r="M8" i="43"/>
  <c r="M33" i="49"/>
  <c r="K37" i="34"/>
  <c r="K9" i="34"/>
  <c r="K39" i="34"/>
  <c r="K38" i="34"/>
  <c r="M7" i="43"/>
  <c r="M32" i="49"/>
  <c r="K9" i="43" l="1"/>
  <c r="M9" i="43"/>
  <c r="L51" i="49" l="1"/>
  <c r="L15" i="49"/>
  <c r="L15" i="43"/>
  <c r="L15" i="33"/>
  <c r="L15" i="34"/>
  <c r="L48" i="49" l="1"/>
  <c r="M15" i="34" l="1"/>
  <c r="M15" i="49"/>
  <c r="M51" i="49"/>
  <c r="M15" i="33"/>
  <c r="M15" i="43"/>
  <c r="M48" i="49" l="1"/>
  <c r="C26" i="33" l="1"/>
  <c r="C27" i="33"/>
  <c r="D26" i="33" l="1"/>
  <c r="F26" i="33"/>
  <c r="F27" i="33"/>
  <c r="E26" i="33"/>
  <c r="E27" i="33"/>
  <c r="D27" i="33"/>
  <c r="G27" i="33" l="1"/>
  <c r="G26" i="33"/>
  <c r="V39" i="34" l="1"/>
  <c r="V33" i="33" l="1"/>
  <c r="V33" i="49"/>
  <c r="V8" i="43"/>
  <c r="V38" i="34"/>
  <c r="V9" i="33"/>
  <c r="V32" i="33"/>
  <c r="V34" i="33"/>
  <c r="V31" i="49"/>
  <c r="V9" i="49"/>
  <c r="V6" i="43"/>
  <c r="V7" i="43"/>
  <c r="V32" i="49"/>
  <c r="V9" i="34"/>
  <c r="V37" i="34"/>
  <c r="R36" i="49" l="1"/>
  <c r="G36" i="49"/>
  <c r="C36" i="49"/>
  <c r="D36" i="49"/>
  <c r="F36" i="49"/>
  <c r="E36" i="49"/>
  <c r="I36" i="49"/>
  <c r="H36" i="49"/>
  <c r="J36" i="49"/>
  <c r="K36" i="49"/>
  <c r="L36" i="49"/>
  <c r="M36" i="49"/>
  <c r="S39" i="33"/>
  <c r="V9" i="43"/>
  <c r="N36" i="49" l="1"/>
  <c r="T38" i="49"/>
  <c r="Q15" i="49"/>
  <c r="Q37" i="49"/>
  <c r="P38" i="49"/>
  <c r="V40" i="33"/>
  <c r="P15" i="43"/>
  <c r="T40" i="33"/>
  <c r="T15" i="34"/>
  <c r="T42" i="34"/>
  <c r="Q39" i="33"/>
  <c r="P40" i="33"/>
  <c r="P37" i="49"/>
  <c r="R38" i="33"/>
  <c r="R15" i="33"/>
  <c r="D38" i="33"/>
  <c r="G38" i="33"/>
  <c r="C38" i="33"/>
  <c r="E38" i="33"/>
  <c r="F38" i="33"/>
  <c r="I38" i="33"/>
  <c r="H38" i="33"/>
  <c r="J38" i="33"/>
  <c r="K38" i="33"/>
  <c r="L38" i="33"/>
  <c r="M38" i="33"/>
  <c r="T36" i="49"/>
  <c r="T15" i="49"/>
  <c r="P44" i="34"/>
  <c r="V15" i="43"/>
  <c r="T39" i="33"/>
  <c r="O44" i="34"/>
  <c r="O36" i="49"/>
  <c r="O15" i="49"/>
  <c r="S40" i="33"/>
  <c r="Q40" i="33"/>
  <c r="S15" i="43"/>
  <c r="Q15" i="33"/>
  <c r="P36" i="49"/>
  <c r="P15" i="49"/>
  <c r="S38" i="49"/>
  <c r="R38" i="49"/>
  <c r="E38" i="49"/>
  <c r="F38" i="49"/>
  <c r="D38" i="49"/>
  <c r="C38" i="49"/>
  <c r="I38" i="49"/>
  <c r="G38" i="49"/>
  <c r="H38" i="49"/>
  <c r="J38" i="49"/>
  <c r="K38" i="49"/>
  <c r="L38" i="49"/>
  <c r="M38" i="49"/>
  <c r="P39" i="33"/>
  <c r="O42" i="34"/>
  <c r="R42" i="34"/>
  <c r="R15" i="34"/>
  <c r="C42" i="34"/>
  <c r="D42" i="34"/>
  <c r="E42" i="34"/>
  <c r="G42" i="34"/>
  <c r="F42" i="34"/>
  <c r="I42" i="34"/>
  <c r="H42" i="34"/>
  <c r="J42" i="34"/>
  <c r="K42" i="34"/>
  <c r="L42" i="34"/>
  <c r="M42" i="34"/>
  <c r="V37" i="49"/>
  <c r="U37" i="49"/>
  <c r="R44" i="34"/>
  <c r="E44" i="34"/>
  <c r="D44" i="34"/>
  <c r="C44" i="34"/>
  <c r="F44" i="34"/>
  <c r="H44" i="34"/>
  <c r="G44" i="34"/>
  <c r="I44" i="34"/>
  <c r="J44" i="34"/>
  <c r="K44" i="34"/>
  <c r="L44" i="34"/>
  <c r="M44" i="34"/>
  <c r="T37" i="49"/>
  <c r="S37" i="49"/>
  <c r="V43" i="34"/>
  <c r="U39" i="33"/>
  <c r="V15" i="49"/>
  <c r="V36" i="49"/>
  <c r="Q36" i="49"/>
  <c r="P38" i="33"/>
  <c r="P15" i="33"/>
  <c r="T44" i="34"/>
  <c r="O37" i="49"/>
  <c r="R15" i="49"/>
  <c r="R37" i="49"/>
  <c r="F37" i="49"/>
  <c r="D37" i="49"/>
  <c r="E37" i="49"/>
  <c r="C37" i="49"/>
  <c r="G37" i="49"/>
  <c r="H37" i="49"/>
  <c r="I37" i="49"/>
  <c r="J37" i="49"/>
  <c r="K37" i="49"/>
  <c r="L37" i="49"/>
  <c r="M37" i="49"/>
  <c r="U15" i="34"/>
  <c r="U42" i="34"/>
  <c r="U38" i="49"/>
  <c r="T38" i="33"/>
  <c r="T15" i="33"/>
  <c r="Q44" i="34"/>
  <c r="S15" i="34"/>
  <c r="S42" i="34"/>
  <c r="T43" i="34"/>
  <c r="U44" i="34"/>
  <c r="S15" i="49"/>
  <c r="S36" i="49"/>
  <c r="Q15" i="43"/>
  <c r="O38" i="49"/>
  <c r="O15" i="34"/>
  <c r="S44" i="34"/>
  <c r="Q38" i="49"/>
  <c r="S38" i="33"/>
  <c r="S15" i="33"/>
  <c r="V38" i="33"/>
  <c r="V15" i="33"/>
  <c r="V44" i="34"/>
  <c r="R15" i="43"/>
  <c r="T15" i="43"/>
  <c r="Q43" i="34"/>
  <c r="Q38" i="33"/>
  <c r="O38" i="33"/>
  <c r="O15" i="33"/>
  <c r="O43" i="34"/>
  <c r="R43" i="34"/>
  <c r="E43" i="34"/>
  <c r="C43" i="34"/>
  <c r="D43" i="34"/>
  <c r="F43" i="34"/>
  <c r="G43" i="34"/>
  <c r="H43" i="34"/>
  <c r="I43" i="34"/>
  <c r="J43" i="34"/>
  <c r="K43" i="34"/>
  <c r="L43" i="34"/>
  <c r="M43" i="34"/>
  <c r="U15" i="49"/>
  <c r="U36" i="49"/>
  <c r="Q42" i="34"/>
  <c r="Q15" i="34"/>
  <c r="O15" i="43"/>
  <c r="R39" i="33"/>
  <c r="F39" i="33"/>
  <c r="G39" i="33"/>
  <c r="C39" i="33"/>
  <c r="E39" i="33"/>
  <c r="D39" i="33"/>
  <c r="H39" i="33"/>
  <c r="I39" i="33"/>
  <c r="J39" i="33"/>
  <c r="K39" i="33"/>
  <c r="L39" i="33"/>
  <c r="M39" i="33"/>
  <c r="U15" i="43"/>
  <c r="V38" i="49"/>
  <c r="P42" i="34"/>
  <c r="P15" i="34"/>
  <c r="O39" i="33"/>
  <c r="U15" i="33"/>
  <c r="U38" i="33"/>
  <c r="V15" i="34"/>
  <c r="V42" i="34"/>
  <c r="P43" i="34"/>
  <c r="S43" i="34"/>
  <c r="U40" i="33"/>
  <c r="V39" i="33"/>
  <c r="U43" i="34"/>
  <c r="O40" i="33"/>
  <c r="R40" i="33"/>
  <c r="F40" i="33"/>
  <c r="G40" i="33"/>
  <c r="D40" i="33"/>
  <c r="E40" i="33"/>
  <c r="C40" i="33"/>
  <c r="H40" i="33"/>
  <c r="J40" i="33"/>
  <c r="I40" i="33"/>
  <c r="K40" i="33"/>
  <c r="L40" i="33"/>
  <c r="M40" i="33"/>
  <c r="N39" i="33" l="1"/>
  <c r="N37" i="49"/>
  <c r="N38" i="33"/>
  <c r="N15" i="33"/>
  <c r="N42" i="34"/>
  <c r="N15" i="34"/>
  <c r="N38" i="49"/>
  <c r="N15" i="43"/>
  <c r="N43" i="34"/>
  <c r="N15" i="49"/>
  <c r="N40" i="33"/>
  <c r="N44" i="34"/>
  <c r="R45" i="33" l="1"/>
  <c r="I45" i="33"/>
  <c r="K45" i="33"/>
  <c r="J45" i="33"/>
  <c r="L45" i="33"/>
  <c r="M45" i="33"/>
  <c r="C45" i="33"/>
  <c r="D45" i="33"/>
  <c r="E45" i="33"/>
  <c r="F45" i="33"/>
  <c r="H45" i="33"/>
  <c r="G45" i="33"/>
  <c r="P45" i="33"/>
  <c r="O45" i="33"/>
  <c r="N45" i="33"/>
  <c r="U45" i="33"/>
  <c r="S46" i="33"/>
  <c r="R46" i="33"/>
  <c r="I46" i="33"/>
  <c r="K46" i="33"/>
  <c r="J46" i="33"/>
  <c r="L46" i="33"/>
  <c r="M46" i="33"/>
  <c r="C46" i="33"/>
  <c r="F46" i="33"/>
  <c r="E46" i="33"/>
  <c r="D46" i="33"/>
  <c r="G46" i="33"/>
  <c r="H46" i="33"/>
  <c r="O46" i="33"/>
  <c r="N46" i="33"/>
  <c r="P46" i="33"/>
  <c r="U46" i="33"/>
  <c r="S45" i="33"/>
  <c r="R47" i="33"/>
  <c r="I47" i="33"/>
  <c r="K47" i="33"/>
  <c r="J47" i="33"/>
  <c r="L47" i="33"/>
  <c r="M47" i="33"/>
  <c r="C47" i="33"/>
  <c r="D47" i="33"/>
  <c r="F47" i="33"/>
  <c r="E47" i="33"/>
  <c r="H47" i="33"/>
  <c r="G47" i="33"/>
  <c r="N47" i="33"/>
  <c r="P47" i="33"/>
  <c r="O47" i="33"/>
  <c r="U47" i="33"/>
  <c r="R56" i="34" l="1"/>
  <c r="I56" i="34"/>
  <c r="K56" i="34"/>
  <c r="J56" i="34"/>
  <c r="L56" i="34"/>
  <c r="N56" i="34"/>
  <c r="P56" i="34"/>
  <c r="O56" i="34"/>
  <c r="M56" i="34"/>
  <c r="C56" i="34"/>
  <c r="D56" i="34"/>
  <c r="E56" i="34"/>
  <c r="F56" i="34"/>
  <c r="G56" i="34"/>
  <c r="H56" i="34"/>
  <c r="U56" i="34"/>
  <c r="S47" i="33"/>
  <c r="R52" i="33"/>
  <c r="I52" i="33"/>
  <c r="K52" i="33"/>
  <c r="J52" i="33"/>
  <c r="L52" i="33"/>
  <c r="M52" i="33"/>
  <c r="C52" i="33"/>
  <c r="D52" i="33"/>
  <c r="F52" i="33"/>
  <c r="E52" i="33"/>
  <c r="H52" i="33"/>
  <c r="G52" i="33"/>
  <c r="O52" i="33"/>
  <c r="P52" i="33"/>
  <c r="N52" i="33"/>
  <c r="U52" i="33"/>
  <c r="S56" i="34" l="1"/>
  <c r="R51" i="34"/>
  <c r="I51" i="34"/>
  <c r="K51" i="34"/>
  <c r="J51" i="34"/>
  <c r="L51" i="34"/>
  <c r="O51" i="34"/>
  <c r="N51" i="34"/>
  <c r="P51" i="34"/>
  <c r="M51" i="34"/>
  <c r="F51" i="34"/>
  <c r="E51" i="34"/>
  <c r="C51" i="34"/>
  <c r="D51" i="34"/>
  <c r="G51" i="34"/>
  <c r="H51" i="34"/>
  <c r="U51" i="34"/>
  <c r="S52" i="33"/>
  <c r="S51" i="34" l="1"/>
  <c r="Q47" i="33"/>
  <c r="Q46" i="33"/>
  <c r="Q45" i="33"/>
  <c r="S55" i="34"/>
  <c r="S50" i="34"/>
  <c r="S49" i="34"/>
  <c r="R53" i="34" l="1"/>
  <c r="I53" i="34"/>
  <c r="K53" i="34"/>
  <c r="J53" i="34"/>
  <c r="L53" i="34"/>
  <c r="N53" i="34"/>
  <c r="O53" i="34"/>
  <c r="P53" i="34"/>
  <c r="M53" i="34"/>
  <c r="C53" i="34"/>
  <c r="F53" i="34"/>
  <c r="E53" i="34"/>
  <c r="D53" i="34"/>
  <c r="G53" i="34"/>
  <c r="H53" i="34"/>
  <c r="U53" i="34"/>
  <c r="Q56" i="34"/>
  <c r="R54" i="34"/>
  <c r="I54" i="34"/>
  <c r="K54" i="34"/>
  <c r="J54" i="34"/>
  <c r="L54" i="34"/>
  <c r="N54" i="34"/>
  <c r="P54" i="34"/>
  <c r="O54" i="34"/>
  <c r="M54" i="34"/>
  <c r="C54" i="34"/>
  <c r="E54" i="34"/>
  <c r="F54" i="34"/>
  <c r="D54" i="34"/>
  <c r="G54" i="34"/>
  <c r="H54" i="34"/>
  <c r="U54" i="34"/>
  <c r="R55" i="34"/>
  <c r="I55" i="34"/>
  <c r="K55" i="34"/>
  <c r="J55" i="34"/>
  <c r="L55" i="34"/>
  <c r="O55" i="34"/>
  <c r="M55" i="34"/>
  <c r="N55" i="34"/>
  <c r="P55" i="34"/>
  <c r="C55" i="34"/>
  <c r="E55" i="34"/>
  <c r="F55" i="34"/>
  <c r="D55" i="34"/>
  <c r="G55" i="34"/>
  <c r="H55" i="34"/>
  <c r="U55" i="34"/>
  <c r="S53" i="34"/>
  <c r="R49" i="34"/>
  <c r="I49" i="34"/>
  <c r="K49" i="34"/>
  <c r="J49" i="34"/>
  <c r="L49" i="34"/>
  <c r="N49" i="34"/>
  <c r="P49" i="34"/>
  <c r="O49" i="34"/>
  <c r="M49" i="34"/>
  <c r="C49" i="34"/>
  <c r="F49" i="34"/>
  <c r="E49" i="34"/>
  <c r="D49" i="34"/>
  <c r="H49" i="34"/>
  <c r="G49" i="34"/>
  <c r="U49" i="34"/>
  <c r="Q52" i="33"/>
  <c r="R50" i="34"/>
  <c r="I50" i="34"/>
  <c r="K50" i="34"/>
  <c r="J50" i="34"/>
  <c r="L50" i="34"/>
  <c r="O50" i="34"/>
  <c r="P50" i="34"/>
  <c r="N50" i="34"/>
  <c r="M50" i="34"/>
  <c r="C50" i="34"/>
  <c r="E50" i="34"/>
  <c r="F50" i="34"/>
  <c r="D50" i="34"/>
  <c r="G50" i="34"/>
  <c r="H50" i="34"/>
  <c r="U50" i="34"/>
  <c r="S54" i="34"/>
  <c r="Q51" i="34" l="1"/>
  <c r="Q53" i="34" l="1"/>
  <c r="Q49" i="34"/>
  <c r="Q50" i="34"/>
  <c r="Q54" i="34"/>
  <c r="Q55" i="34"/>
  <c r="T46" i="33" l="1"/>
  <c r="T47" i="33"/>
  <c r="T45" i="33"/>
  <c r="T52" i="33" l="1"/>
  <c r="T56" i="34" l="1"/>
  <c r="T51" i="34" l="1"/>
  <c r="T55" i="34"/>
  <c r="T53" i="34"/>
  <c r="T54" i="34"/>
  <c r="T49" i="34"/>
  <c r="T50" i="34"/>
  <c r="V46" i="33" l="1"/>
  <c r="V45" i="33"/>
  <c r="V47" i="33"/>
  <c r="V52" i="33" l="1"/>
  <c r="V56" i="34"/>
  <c r="V51" i="34" l="1"/>
  <c r="V53" i="34" l="1"/>
  <c r="R58" i="34" l="1"/>
  <c r="L60" i="34"/>
  <c r="H31" i="34"/>
  <c r="J31" i="34"/>
  <c r="Q58" i="34"/>
  <c r="O31" i="34"/>
  <c r="K60" i="34"/>
  <c r="N81" i="43"/>
  <c r="V50" i="34"/>
  <c r="N31" i="34"/>
  <c r="S61" i="34"/>
  <c r="V60" i="34"/>
  <c r="V55" i="34"/>
  <c r="V49" i="34"/>
  <c r="K61" i="34"/>
  <c r="R60" i="34"/>
  <c r="M31" i="34"/>
  <c r="U60" i="34"/>
  <c r="F60" i="34"/>
  <c r="I31" i="34"/>
  <c r="V54" i="34"/>
  <c r="H60" i="34"/>
  <c r="N80" i="43"/>
  <c r="V61" i="34"/>
  <c r="J60" i="34" l="1"/>
  <c r="K31" i="34"/>
  <c r="J58" i="34"/>
  <c r="I58" i="34"/>
  <c r="Q31" i="34"/>
  <c r="M58" i="34"/>
  <c r="N58" i="34"/>
  <c r="R31" i="34"/>
  <c r="J59" i="34" s="1"/>
  <c r="H61" i="34"/>
  <c r="O61" i="34"/>
  <c r="K58" i="34"/>
  <c r="P58" i="34"/>
  <c r="H58" i="34"/>
  <c r="P61" i="34"/>
  <c r="R61" i="34"/>
  <c r="E61" i="34"/>
  <c r="G61" i="34"/>
  <c r="L61" i="34"/>
  <c r="P31" i="34"/>
  <c r="D61" i="34"/>
  <c r="L58" i="34"/>
  <c r="M61" i="34"/>
  <c r="L31" i="34"/>
  <c r="D31" i="34"/>
  <c r="O58" i="34"/>
  <c r="I62" i="34"/>
  <c r="P62" i="34"/>
  <c r="O62" i="34"/>
  <c r="S58" i="34"/>
  <c r="S31" i="34"/>
  <c r="N61" i="34"/>
  <c r="S60" i="34"/>
  <c r="Q60" i="34"/>
  <c r="M60" i="34"/>
  <c r="U61" i="34"/>
  <c r="G60" i="34"/>
  <c r="C60" i="34"/>
  <c r="P60" i="34"/>
  <c r="J61" i="34"/>
  <c r="I60" i="34"/>
  <c r="M62" i="34"/>
  <c r="S62" i="34"/>
  <c r="U62" i="34"/>
  <c r="N79" i="43"/>
  <c r="N82" i="43" s="1"/>
  <c r="N83" i="43" s="1"/>
  <c r="F58" i="34"/>
  <c r="F31" i="34"/>
  <c r="T58" i="34"/>
  <c r="T31" i="34"/>
  <c r="N60" i="34"/>
  <c r="C61" i="34"/>
  <c r="F61" i="34"/>
  <c r="R62" i="34"/>
  <c r="V62" i="34"/>
  <c r="E31" i="34"/>
  <c r="E58" i="34"/>
  <c r="L62" i="34"/>
  <c r="I61" i="34"/>
  <c r="Q62" i="34"/>
  <c r="T62" i="34"/>
  <c r="C58" i="34"/>
  <c r="C31" i="34"/>
  <c r="N62" i="34"/>
  <c r="F62" i="34"/>
  <c r="H62" i="34"/>
  <c r="C62" i="34"/>
  <c r="G31" i="34"/>
  <c r="G58" i="34"/>
  <c r="E62" i="34"/>
  <c r="V58" i="34"/>
  <c r="V31" i="34"/>
  <c r="E60" i="34"/>
  <c r="D60" i="34"/>
  <c r="Q61" i="34"/>
  <c r="T61" i="34"/>
  <c r="T60" i="34"/>
  <c r="O60" i="34"/>
  <c r="G62" i="34"/>
  <c r="J62" i="34"/>
  <c r="D62" i="34"/>
  <c r="K62" i="34"/>
  <c r="O59" i="34" l="1"/>
  <c r="L59" i="34"/>
  <c r="P59" i="34"/>
  <c r="H59" i="34"/>
  <c r="K59" i="34"/>
  <c r="R59" i="34"/>
  <c r="I59" i="34"/>
  <c r="N59" i="34"/>
  <c r="M59" i="34"/>
  <c r="V59" i="34"/>
  <c r="Q59" i="34"/>
  <c r="D58" i="34"/>
  <c r="P51" i="33"/>
  <c r="L50" i="33"/>
  <c r="M51" i="33"/>
  <c r="L51" i="33"/>
  <c r="D59" i="34"/>
  <c r="U31" i="34"/>
  <c r="U58" i="34"/>
  <c r="H51" i="33"/>
  <c r="J50" i="33"/>
  <c r="S51" i="33"/>
  <c r="R51" i="33"/>
  <c r="C51" i="33"/>
  <c r="E51" i="33"/>
  <c r="D51" i="33"/>
  <c r="F51" i="33"/>
  <c r="G51" i="33"/>
  <c r="G59" i="34"/>
  <c r="T59" i="34"/>
  <c r="F59" i="34"/>
  <c r="O51" i="33"/>
  <c r="U50" i="33"/>
  <c r="V50" i="33"/>
  <c r="C59" i="34"/>
  <c r="I50" i="33"/>
  <c r="K50" i="33"/>
  <c r="R50" i="33"/>
  <c r="C50" i="33"/>
  <c r="E50" i="33"/>
  <c r="D50" i="33"/>
  <c r="F50" i="33"/>
  <c r="G50" i="33"/>
  <c r="K51" i="33"/>
  <c r="H50" i="33"/>
  <c r="E59" i="34"/>
  <c r="S59" i="34"/>
  <c r="I51" i="33" l="1"/>
  <c r="Q50" i="33"/>
  <c r="V51" i="33"/>
  <c r="P50" i="33"/>
  <c r="O50" i="33"/>
  <c r="U51" i="33"/>
  <c r="K16" i="46"/>
  <c r="S50" i="33"/>
  <c r="J51" i="33"/>
  <c r="N50" i="33"/>
  <c r="T51" i="33"/>
  <c r="Q51" i="33"/>
  <c r="T50" i="33"/>
  <c r="M50" i="33"/>
  <c r="L16" i="46"/>
  <c r="N51" i="33"/>
  <c r="U59" i="34"/>
  <c r="H49" i="33" l="1"/>
  <c r="H16" i="46"/>
  <c r="R49" i="33"/>
  <c r="R16" i="46"/>
  <c r="L49" i="33"/>
  <c r="L39" i="46"/>
  <c r="K39" i="46"/>
  <c r="V49" i="33"/>
  <c r="V16" i="46"/>
  <c r="I16" i="46"/>
  <c r="I49" i="33"/>
  <c r="S49" i="33"/>
  <c r="S16" i="46"/>
  <c r="M16" i="46"/>
  <c r="M49" i="33"/>
  <c r="J49" i="33"/>
  <c r="J16" i="46"/>
  <c r="E16" i="46"/>
  <c r="E49" i="33"/>
  <c r="U16" i="46"/>
  <c r="U49" i="33"/>
  <c r="T49" i="33"/>
  <c r="T16" i="46"/>
  <c r="Q49" i="33"/>
  <c r="Q16" i="46"/>
  <c r="K49" i="33"/>
  <c r="P49" i="33"/>
  <c r="P16" i="46"/>
  <c r="D16" i="46"/>
  <c r="D49" i="33"/>
  <c r="O16" i="46"/>
  <c r="O49" i="33"/>
  <c r="F49" i="33"/>
  <c r="F16" i="46"/>
  <c r="G49" i="33"/>
  <c r="G16" i="46"/>
  <c r="C16" i="46" l="1"/>
  <c r="C49" i="33"/>
  <c r="F39" i="46"/>
  <c r="R39" i="46"/>
  <c r="N16" i="46"/>
  <c r="N49" i="33"/>
  <c r="D39" i="46"/>
  <c r="P39" i="46"/>
  <c r="T39" i="46"/>
  <c r="E39" i="46"/>
  <c r="I39" i="46"/>
  <c r="U39" i="46"/>
  <c r="J39" i="46"/>
  <c r="S39" i="46"/>
  <c r="G39" i="46"/>
  <c r="O39" i="46"/>
  <c r="Q39" i="46"/>
  <c r="M39" i="46"/>
  <c r="V39" i="46"/>
  <c r="H39" i="46"/>
  <c r="N39" i="46" l="1"/>
  <c r="C39" i="46"/>
</calcChain>
</file>

<file path=xl/sharedStrings.xml><?xml version="1.0" encoding="utf-8"?>
<sst xmlns="http://schemas.openxmlformats.org/spreadsheetml/2006/main" count="1953" uniqueCount="327">
  <si>
    <t>Vervielfältigung und Verbreitung, auch auszugsweise, mit Quellenangabe gestattet.</t>
  </si>
  <si>
    <t xml:space="preserve">  </t>
  </si>
  <si>
    <t>Ihr Kontakt zu uns:</t>
  </si>
  <si>
    <t>www.destatis.de/kontakt</t>
  </si>
  <si>
    <t>Telefon: +49 (0) 611 / 75 24 05</t>
  </si>
  <si>
    <t>Erscheinungsfolge: jährlich</t>
  </si>
  <si>
    <t>3.1</t>
  </si>
  <si>
    <t>3.2</t>
  </si>
  <si>
    <t>Glossar</t>
  </si>
  <si>
    <t xml:space="preserve">Die Energiebilanz ist eine systematische Aufstellung des Aufkommens und der Verwendung </t>
  </si>
  <si>
    <t xml:space="preserve">tabellarisch eine Übersicht der energiewirtschaftlichen Verflechtungen und erlauben damit </t>
  </si>
  <si>
    <t xml:space="preserve">nicht nur Aussagen über den Verbrauch von Energieträgern in den einzelnen Sektoren, </t>
  </si>
  <si>
    <t xml:space="preserve">sondern geben ebenso Auskunft über ihren Fluss von Erzeugung bis Verwendung in den </t>
  </si>
  <si>
    <t>einzelnen Erzeugungs-, Umwandlungs und Verbrauchsbereichen. Die Ergebnisse werden</t>
  </si>
  <si>
    <t>Energieträger</t>
  </si>
  <si>
    <t xml:space="preserve">Als Energieträger werden alle Quellen bzw. Stoffe bezeichnet, in denen Energie mechanisch, </t>
  </si>
  <si>
    <t xml:space="preserve">thermisch, chemisch oder physikalisch gespeichert ist. Aus Energieträgern kann direkt oder </t>
  </si>
  <si>
    <t>Erneuerbare Energien</t>
  </si>
  <si>
    <t xml:space="preserve">Als erneuerbare Energien werden regenerative Energieträger bezeichnet, die entweder auf </t>
  </si>
  <si>
    <t>permanent vorhandene oder sich auf in überschaubaren Zeiträumen von wenigen Genera-</t>
  </si>
  <si>
    <t xml:space="preserve">tionen regenerierende Energieströme zurückführen lassen. Zu den erneuerbaren Energien </t>
  </si>
  <si>
    <t>Temperaturbereinigung</t>
  </si>
  <si>
    <t>Einheit</t>
  </si>
  <si>
    <t>PJ</t>
  </si>
  <si>
    <t>%</t>
  </si>
  <si>
    <t>_____</t>
  </si>
  <si>
    <t>Petajoule</t>
  </si>
  <si>
    <t>Kohle</t>
  </si>
  <si>
    <t>Insgesamt</t>
  </si>
  <si>
    <t>Fernwärme</t>
  </si>
  <si>
    <t>Anwendungsbereiche</t>
  </si>
  <si>
    <t>Mineralöl</t>
  </si>
  <si>
    <t>Raumwärme</t>
  </si>
  <si>
    <t>Beleuchtung</t>
  </si>
  <si>
    <t>Gas</t>
  </si>
  <si>
    <t>Strom</t>
  </si>
  <si>
    <t>Solarthermie</t>
  </si>
  <si>
    <t>Holz und andere Biomasse</t>
  </si>
  <si>
    <t>Geothermie/Umweltwärme</t>
  </si>
  <si>
    <t>Anteile in Prozent</t>
  </si>
  <si>
    <t>.</t>
  </si>
  <si>
    <t>Anteile an Insgesamt</t>
  </si>
  <si>
    <t>1 Für Hygienezwecke (z. B. für Duschen).</t>
  </si>
  <si>
    <t xml:space="preserve">2 Insbesondere Kochen, einschließlich Warmwasser für Geschirrspüler und Waschmaschinen.  </t>
  </si>
  <si>
    <t xml:space="preserve">3 Elektrogeräte, einschließlich Kühlen und Gefrieren, Geräte für Kommunikation und Unterhaltung. </t>
  </si>
  <si>
    <t>Energieträger und Anwendungsbereiche</t>
  </si>
  <si>
    <t>Nach Energieträgern</t>
  </si>
  <si>
    <t>davon</t>
  </si>
  <si>
    <t>Geothermie und Umweltwärme</t>
  </si>
  <si>
    <t>Nach Anwendungsbereichen</t>
  </si>
  <si>
    <t>2015=100</t>
  </si>
  <si>
    <t>Messzahlen (Basisjahr = 100)</t>
  </si>
  <si>
    <t>TWh</t>
  </si>
  <si>
    <t>2 Für Hygienezwecke (z. B. für Duschen).</t>
  </si>
  <si>
    <t xml:space="preserve">3 Insbesondere Kochen, einschließlich Warmwasser für Geschirrspüler und Waschmaschinen.  </t>
  </si>
  <si>
    <t xml:space="preserve">4 Elektrogeräte, einschließlich Kühlen und Gefrieren, Geräte für Kommunikation und Unterhaltung. </t>
  </si>
  <si>
    <t>kWh</t>
  </si>
  <si>
    <t>1 000 Tonnen</t>
  </si>
  <si>
    <t>Raumwärme (temperaturbereinigt)</t>
  </si>
  <si>
    <t>Wohnen insgesamt</t>
  </si>
  <si>
    <t>GWh</t>
  </si>
  <si>
    <t>2015= 100</t>
  </si>
  <si>
    <t>Personen in Haushalten</t>
  </si>
  <si>
    <t>1-Person-Haushalt</t>
  </si>
  <si>
    <t>2-Personen-Haushalt</t>
  </si>
  <si>
    <t>3 und mehr Personen-Haushalt</t>
  </si>
  <si>
    <t>1 000</t>
  </si>
  <si>
    <t>Wohnfläche</t>
  </si>
  <si>
    <r>
      <t>kWh/m</t>
    </r>
    <r>
      <rPr>
        <vertAlign val="superscript"/>
        <sz val="9"/>
        <rFont val="MetaNormalLF-Roman"/>
        <family val="2"/>
      </rPr>
      <t>2</t>
    </r>
  </si>
  <si>
    <r>
      <t>Mill. m</t>
    </r>
    <r>
      <rPr>
        <vertAlign val="superscript"/>
        <sz val="9"/>
        <rFont val="MetaNormalLF-Roman"/>
        <family val="2"/>
      </rPr>
      <t>2</t>
    </r>
  </si>
  <si>
    <t>Gebäudetyp</t>
  </si>
  <si>
    <t>Heizöl</t>
  </si>
  <si>
    <t xml:space="preserve">Kohle </t>
  </si>
  <si>
    <t>Biomasse</t>
  </si>
  <si>
    <t>Solar und Umweltwärme</t>
  </si>
  <si>
    <t>Einfamilienhaus</t>
  </si>
  <si>
    <t>Zweifamilienhaus</t>
  </si>
  <si>
    <t>Mehrfamilienhaus</t>
  </si>
  <si>
    <t>Alle Gebäude</t>
  </si>
  <si>
    <t>Anteil Energieverbrauch nach Gebäudetypen an Gebäuden insgesamt, %</t>
  </si>
  <si>
    <t>Anteil Energieverbrauch an Energieverbrauch insgesamt, %</t>
  </si>
  <si>
    <t>Energie für Raumwärme insgesamt</t>
  </si>
  <si>
    <t>Energie für Raumwärme je Haushaltsmitglied</t>
  </si>
  <si>
    <t>Energie für Wohnen insgesamt</t>
  </si>
  <si>
    <t>Energie für Wohnen je Haushaltsmitglied</t>
  </si>
  <si>
    <t>Energie für Raumwärme je Wohnfläche</t>
  </si>
  <si>
    <t>Benzin</t>
  </si>
  <si>
    <t>Diesel</t>
  </si>
  <si>
    <t>Biodiesel</t>
  </si>
  <si>
    <t>Bioethanol</t>
  </si>
  <si>
    <t>Flüssiggas</t>
  </si>
  <si>
    <t>Erdgas</t>
  </si>
  <si>
    <t>Insgesamt (direkt)</t>
  </si>
  <si>
    <t xml:space="preserve">kWh </t>
  </si>
  <si>
    <t>2.1</t>
  </si>
  <si>
    <t>2.2</t>
  </si>
  <si>
    <t>4.1</t>
  </si>
  <si>
    <t>4.2</t>
  </si>
  <si>
    <t>Verbrauch je Haushalt</t>
  </si>
  <si>
    <t>TJ</t>
  </si>
  <si>
    <t>Verbrauch je Haushaltsmitglied</t>
  </si>
  <si>
    <t>Mill. t</t>
  </si>
  <si>
    <t>Energieverbrauch der Haushalte insgesamt</t>
  </si>
  <si>
    <t>1 Energieverbrauch der privaten Haushalte: Übersicht</t>
  </si>
  <si>
    <t>VGR</t>
  </si>
  <si>
    <t>Volkswirtschaftliche Gesamtrechnungen</t>
  </si>
  <si>
    <t>1</t>
  </si>
  <si>
    <t>2.3 Kreuztabelle nach Energieträgern und Anwendungsbereichen</t>
  </si>
  <si>
    <t>GJ</t>
  </si>
  <si>
    <t>3.2 Nach Haushaltsgrößenklassen</t>
  </si>
  <si>
    <t>1-Person-Haushalte</t>
  </si>
  <si>
    <t>2-Personen-Haushalte</t>
  </si>
  <si>
    <t>3 und mehr Personen-Haushalte</t>
  </si>
  <si>
    <t>4 Temperaturbereinigter Energieverbrauch für Raumwärme</t>
  </si>
  <si>
    <t>Energie für Wohnen je Haushalt</t>
  </si>
  <si>
    <t>2.3</t>
  </si>
  <si>
    <t>AGEB</t>
  </si>
  <si>
    <t>Arbeitsgemeinschaft Energiebilanzen</t>
  </si>
  <si>
    <t>RWI</t>
  </si>
  <si>
    <t>UGR</t>
  </si>
  <si>
    <t>Umweltökonomische Gesamtrechnungen</t>
  </si>
  <si>
    <t>Energieverbrauch für Wohnen insgesamt</t>
  </si>
  <si>
    <t>Energieverbrauch je Haushalt</t>
  </si>
  <si>
    <t>Energie für Raumwärme je Haushalt</t>
  </si>
  <si>
    <t>Haushalte insgesamt</t>
  </si>
  <si>
    <t>7.1 Nach Anwendungsbereichen</t>
  </si>
  <si>
    <t>7.2 Nach Energieträgern</t>
  </si>
  <si>
    <t>Energie für Warmwasser insgesamt</t>
  </si>
  <si>
    <t>Kreuztabelle nach Energieträgern und Anwendungsbereichen</t>
  </si>
  <si>
    <t>5</t>
  </si>
  <si>
    <t>6</t>
  </si>
  <si>
    <t>7</t>
  </si>
  <si>
    <t>7.1</t>
  </si>
  <si>
    <t>Stromverbrauch für Elektrogeräte</t>
  </si>
  <si>
    <t>2.1 Nach Energieträgern und Anwendungsbereichen</t>
  </si>
  <si>
    <t>Nach Energieträgern und Anwendungsbereichen</t>
  </si>
  <si>
    <t>Nach Haushaltsgrößenklassen</t>
  </si>
  <si>
    <t>3.1 Nach Energieträgern und Anwendungsbereichen</t>
  </si>
  <si>
    <t>4 Temperaturbereinigter Energieverbrauch für Raumwärme je Haushalt</t>
  </si>
  <si>
    <t>3 Temperaturbereinigter Energieverbrauch für Wohnen je Haushalt/Haushaltsmitglied</t>
  </si>
  <si>
    <t>Temperaturbereinigter Energieverbrauch für Wohnen je Haushalt/Haushaltsmitglied</t>
  </si>
  <si>
    <t>Temperaturbereinigter Energieverbrauch für Raumwärme</t>
  </si>
  <si>
    <t>4.2  Nach Gebäudetypen und Energieträgern</t>
  </si>
  <si>
    <t>5 Energieverbrauch für Warmwasser je Haushalt/Haushaltsmitglied nach Haushaltsgrößenklassen</t>
  </si>
  <si>
    <t>Energieverbrauch für Warmwasser je Haushalt/Haushaltsmitglied nach Haushaltsgrößenklassen</t>
  </si>
  <si>
    <t>7.2</t>
  </si>
  <si>
    <t>durch Umwandlung Energie gewonnen werden.</t>
  </si>
  <si>
    <t>Energie für Warmwasser je Haushalt</t>
  </si>
  <si>
    <t>Energie für Warmwasser je Haushaltsmitglied</t>
  </si>
  <si>
    <t xml:space="preserve">Leibniz-Institut für Wirtschaftsforschung </t>
  </si>
  <si>
    <t>Veränderung des Energieverbrauchs im Vergleich zu 2014 (2014=100)</t>
  </si>
  <si>
    <t>Private Haushalte und Umwelt</t>
  </si>
  <si>
    <t>Temperaturbereinigter Energieverbrauch für Wohnen</t>
  </si>
  <si>
    <t>Abkürzungsverzeichnis</t>
  </si>
  <si>
    <t>Zeichenerklärung</t>
  </si>
  <si>
    <t>Anwendungsbereich</t>
  </si>
  <si>
    <t>Insgesamt (indirekt)</t>
  </si>
  <si>
    <t>Direkte und indirekte Emissionen</t>
  </si>
  <si>
    <t>1-Personen-Haushalte</t>
  </si>
  <si>
    <t>Haushalte mit 3 und mehr Personen</t>
  </si>
  <si>
    <t>6 Stromverbrauch der Haushalte, insgesamt und für Elektrogeräte je Haushalt/Haushaltsmitglied nach Haushaltsgrößenklassen</t>
  </si>
  <si>
    <t>Stromverbrauch der Haushalte, insgesamt und für Elektrogeräte je Haushalt/Haushaltsmitglied nach Haushaltsgrößenklassen</t>
  </si>
  <si>
    <t>Energiebilanz</t>
  </si>
  <si>
    <t>Biomasse wie Brennholz und der biologisch abbaubare Anteil von Haushaltsabfällen.</t>
  </si>
  <si>
    <t xml:space="preserve">Ein mathematisches Verfahren, z. B. zur Berechnung des Energieverbrauchs der privaten </t>
  </si>
  <si>
    <t>der UGR zum Energieverbrauch privater Haushalte.</t>
  </si>
  <si>
    <t>Direkte Emissionen entstehen in den Haushalten vor Ort bei der Verbrennung von Energie-</t>
  </si>
  <si>
    <t>bei der Umwandlung von Rohöl zu Heizöl entstehen, wobei diese Produkte anschließend von</t>
  </si>
  <si>
    <t xml:space="preserve">privaten Haushalten genutzt werden. Es handelt sich also hier um solche Emissionen, die im </t>
  </si>
  <si>
    <t xml:space="preserve">der einzelnen Energieträger in einer Volkswirtschaft innerhalb eines Jahres. Sie bieten </t>
  </si>
  <si>
    <t>von der AGEB veröffentlicht. Sie sind eine wichtige Datenquelle für die Berechnungen</t>
  </si>
  <si>
    <t xml:space="preserve">zählen u. a. Wasserkraft, Windkraft, Fotovoltaik, Solarthermie und Geothermie sowie </t>
  </si>
  <si>
    <t>wird hier nicht berücksichtigt.</t>
  </si>
  <si>
    <r>
      <t>Gigajoule  (= 10</t>
    </r>
    <r>
      <rPr>
        <vertAlign val="superscript"/>
        <sz val="10"/>
        <rFont val="MetaNormalLF-Roman"/>
        <family val="2"/>
      </rPr>
      <t>9</t>
    </r>
    <r>
      <rPr>
        <sz val="10"/>
        <rFont val="MetaNormalLF-Roman"/>
        <family val="2"/>
      </rPr>
      <t xml:space="preserve"> Joule)</t>
    </r>
  </si>
  <si>
    <r>
      <t>Gigawattstunden (= 10</t>
    </r>
    <r>
      <rPr>
        <vertAlign val="superscript"/>
        <sz val="10"/>
        <rFont val="MetaNormalLF-Roman"/>
        <family val="2"/>
      </rPr>
      <t>9</t>
    </r>
    <r>
      <rPr>
        <sz val="10"/>
        <rFont val="MetaNormalLF-Roman"/>
        <family val="2"/>
      </rPr>
      <t xml:space="preserve"> Wattstunden)</t>
    </r>
  </si>
  <si>
    <r>
      <t>Kilowattstunden (= 10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Wattstunden)</t>
    </r>
  </si>
  <si>
    <r>
      <t>Petajoule (= 10</t>
    </r>
    <r>
      <rPr>
        <vertAlign val="superscript"/>
        <sz val="10"/>
        <rFont val="MetaNormalLF-Roman"/>
        <family val="2"/>
      </rPr>
      <t xml:space="preserve">15 </t>
    </r>
    <r>
      <rPr>
        <sz val="10"/>
        <rFont val="MetaNormalLF-Roman"/>
        <family val="2"/>
      </rPr>
      <t>Joule)</t>
    </r>
  </si>
  <si>
    <r>
      <t>Terajoule (= 10</t>
    </r>
    <r>
      <rPr>
        <vertAlign val="superscript"/>
        <sz val="10"/>
        <rFont val="MetaNormalLF-Roman"/>
        <family val="2"/>
      </rPr>
      <t xml:space="preserve">12 </t>
    </r>
    <r>
      <rPr>
        <sz val="10"/>
        <rFont val="MetaNormalLF-Roman"/>
        <family val="2"/>
      </rPr>
      <t>Joule)</t>
    </r>
  </si>
  <si>
    <r>
      <t>Terawattstunden (=10</t>
    </r>
    <r>
      <rPr>
        <vertAlign val="superscript"/>
        <sz val="10"/>
        <rFont val="MetaNormalLF-Roman"/>
        <family val="2"/>
      </rPr>
      <t>12</t>
    </r>
    <r>
      <rPr>
        <sz val="10"/>
        <rFont val="MetaNormalLF-Roman"/>
        <family val="2"/>
      </rPr>
      <t xml:space="preserve"> Wattstunden)</t>
    </r>
  </si>
  <si>
    <t>Zusammenhang damit stehen, dass private Haushalte selbst Energie verbrauchen.</t>
  </si>
  <si>
    <t>Haushalte für Raumwärme, bei dem Temperaturschwankungen rechnerisch eliminiert werden.</t>
  </si>
  <si>
    <t>2 Temperaturbereinigter Energieverbrauch für Wohnen</t>
  </si>
  <si>
    <t>2.2 Nach Energieträgern und Anwendungsbereichen: Anteile am Energieverbrauch insgesamt und Messzahlen</t>
  </si>
  <si>
    <t>Nach Energieträgern und Anwendungsbereichen: Anteile am gesamten Energieverbrauch und Messzahlen</t>
  </si>
  <si>
    <t>4.1 Je Haushalt/Haushaltsmitglied/Wohnfläche nach Haushaltsgrößenklassen</t>
  </si>
  <si>
    <t>Je Haushalt/Haushaltsmitglied/Wohnfläche nach Haushaltsgrößenklassen</t>
  </si>
  <si>
    <t>3 Strom für Raumwärme, Warmwasser (Hygienezwecke), Beleuchtung und Elektrogeräte.</t>
  </si>
  <si>
    <t>6 Indirekte Emissionen entstehen etwa bei der Erzeugung von Strom in den Kraftwerken, bei der Umwandlung von Rohöl zu Heizöl usw. Siehe Glossar.</t>
  </si>
  <si>
    <t xml:space="preserve">Motorrädern etc. Die Fortbewegung mit öffentlichen Verkehrsmitteln wie Bussen und Bahnen </t>
  </si>
  <si>
    <t>Berichtszeitraum 2000 - 2019</t>
  </si>
  <si>
    <t>© Statistisches Bundesamt (Destatis), 2021</t>
  </si>
  <si>
    <t xml:space="preserve">1 Detaillierte Berechnungen für Solarthermie, Biomasse und Geothermie/Umweltwärme wurden erst ab dem Berichtsjahr 2014 durchgeführt. </t>
  </si>
  <si>
    <t>…</t>
  </si>
  <si>
    <t>Angabe fällt später an</t>
  </si>
  <si>
    <t>...</t>
  </si>
  <si>
    <t>Einführung</t>
  </si>
  <si>
    <t>Hier finden sich Informationen zu Inhalt und Aufbau dieser Veröffentlichung.</t>
  </si>
  <si>
    <t>Durch einen Doppelklick auf die nachstehende Schaltfläche kann die Einführung</t>
  </si>
  <si>
    <t>geöffnet werden.</t>
  </si>
  <si>
    <t>=</t>
  </si>
  <si>
    <t>weniger als die Hälfte von 1 in der letzten besetzten Stelle, jedoch mehr als nichts</t>
  </si>
  <si>
    <t>nichts vorhanden (genau Null)</t>
  </si>
  <si>
    <t>/</t>
  </si>
  <si>
    <t>keine Angaben, da Zahlenwert nicht sicher genug</t>
  </si>
  <si>
    <t>Zahlenwert unbekannt oder geheim zu halten</t>
  </si>
  <si>
    <t>X</t>
  </si>
  <si>
    <t>Tabellenfach gesperrt, weil Aussage nicht sinnvoll.</t>
  </si>
  <si>
    <t>Abweichungen in den Summen durch Runden.</t>
  </si>
  <si>
    <t>Rechenstand: Juli 2021</t>
  </si>
  <si>
    <t>die Daten zum Straßenverkehr (motorisierter Individualverkehr) ab 2017 nicht mit den Vorjahren vergleichbar.</t>
  </si>
  <si>
    <t>Auf Grund von geänderten Quelldaten sind die Daten zum Straßenverkehr (motorisierter Individualverkehr) ab 2017 nicht mit den Vorjahren vergleichbar.</t>
  </si>
  <si>
    <t>Nach Gebäudetypen und Energieträgern</t>
  </si>
  <si>
    <t>4 Detaillierte Berechnungen für Solarthermie, Biomasse und Geothermie/Umweltwärme werden erst ab dem Berichtsjahr 2014 durchgeführt. Werte vor 2014 sind daher nicht uneingeschränkt vergleichbar.</t>
  </si>
  <si>
    <t>Energieverbrauch und Emissionen der privaten Haushalte: Übersicht</t>
  </si>
  <si>
    <t>Motorisierter Individualverkehr</t>
  </si>
  <si>
    <t>Der motorisierte Individualverkehr umfasst die Fortbewegung mit privaten Pkw, Rollern,</t>
  </si>
  <si>
    <t>(Haushalte am Hauptwohnsitz). Werte ab 2011 sind daher nicht mit den Vorjahren vergleichbar.</t>
  </si>
  <si>
    <t>2 Auf Grund von geänderten Quelldaten sind die Daten zum Straßenverkehr (motorisierter Individualverkehr) ab 2017 nicht mit den Vorjahren vergleichbar.</t>
  </si>
  <si>
    <r>
      <t xml:space="preserve">2019 </t>
    </r>
    <r>
      <rPr>
        <vertAlign val="superscript"/>
        <sz val="10"/>
        <rFont val="MetaNormalLF-Roman"/>
        <family val="2"/>
      </rPr>
      <t>3</t>
    </r>
  </si>
  <si>
    <r>
      <t xml:space="preserve">2017 </t>
    </r>
    <r>
      <rPr>
        <vertAlign val="superscript"/>
        <sz val="10"/>
        <rFont val="MetaNormalLF-Roman"/>
        <family val="2"/>
      </rPr>
      <t>2</t>
    </r>
  </si>
  <si>
    <t>1 Einschließlich Emissionen aus der Verbrennung von Biomasse (Brennholz) und Biokraftstoffen.</t>
  </si>
  <si>
    <r>
      <t xml:space="preserve">2019 </t>
    </r>
    <r>
      <rPr>
        <vertAlign val="superscript"/>
        <sz val="10"/>
        <rFont val="MetaNormalLF-Roman"/>
        <family val="2"/>
      </rPr>
      <t>2</t>
    </r>
  </si>
  <si>
    <t>3 Für Hygienezwecke (z. B. für Duschen).</t>
  </si>
  <si>
    <t xml:space="preserve">5 Elektrogeräte, einschließlich Kühlen und Gefrieren, Geräte für Kommunikation und Unterhaltung. </t>
  </si>
  <si>
    <t xml:space="preserve">6 Berücksichtigt sind folgende Kraftstoffe: Diesel- und Ottokraftstoffe, Biodiesel, Bioethanol, Flüssiggas, Erdgas. Ab 2014 einschließlich Biomethan. </t>
  </si>
  <si>
    <t>7 Indirekte Emissionen entstehen etwa bei der Erzeugung von Strom in den Kraftwerken, bei der Umwandlung von Rohöl zu Heizöl usw. Siehe Glossar.</t>
  </si>
  <si>
    <r>
      <t>Indirekte CO</t>
    </r>
    <r>
      <rPr>
        <b/>
        <vertAlign val="subscript"/>
        <sz val="10"/>
        <color theme="1"/>
        <rFont val="MetaNormalLF-Roman"/>
        <family val="2"/>
      </rPr>
      <t>2</t>
    </r>
    <r>
      <rPr>
        <b/>
        <sz val="10"/>
        <color theme="1"/>
        <rFont val="MetaNormalLF-Roman"/>
        <family val="2"/>
      </rPr>
      <t>-Emissionen 7</t>
    </r>
  </si>
  <si>
    <t>Artikelnummer: 5851319197005</t>
  </si>
  <si>
    <t>Inhalt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</si>
  <si>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der Haushalte</t>
    </r>
  </si>
  <si>
    <r>
      <rPr>
        <sz val="10"/>
        <color theme="1"/>
        <rFont val="Symbol"/>
        <family val="1"/>
        <charset val="2"/>
      </rPr>
      <t>-</t>
    </r>
  </si>
  <si>
    <t>trägern, etwa in der Gas- oder Ölheizung. Als indirekte Emissionen werden in dieser Publikation</t>
  </si>
  <si>
    <t xml:space="preserve">solche Emissionen bezeichnet, die beispielsweise in Kraftwerken bei der Stromerzeugung oder </t>
  </si>
  <si>
    <t xml:space="preserve">Davon abzugrenzen sind die Berechnungen der UGR zu den weltweiten Emissionen bei der </t>
  </si>
  <si>
    <t>Herstellung von Konsumgütern. Dabei werden nicht nur die Emissionen durch die Bereitstellung</t>
  </si>
  <si>
    <t xml:space="preserve">etwa von Strom und Heizöl, sondern auch durch die Herstellung von Nahrungsmitteln und allen </t>
  </si>
  <si>
    <t xml:space="preserve">weiteren Waren und Dienstleistungen, die private Haushalte konsumieren, als indirekte </t>
  </si>
  <si>
    <t>Emissionen berücksichtigt. Entsprechende Daten sind auf www.destatis.de/ugr auf der</t>
  </si>
  <si>
    <t>in der vorliegenden Publikation nicht dargestellt.</t>
  </si>
  <si>
    <t xml:space="preserve">Themenseite "Energieflüsse,Emissionen" zu finden. Diese noch umfassendere Perspektive ist </t>
  </si>
  <si>
    <r>
      <t xml:space="preserve">Haushalte insgesamt </t>
    </r>
    <r>
      <rPr>
        <sz val="11"/>
        <color theme="1"/>
        <rFont val="MetaNormalLF-Roman"/>
        <family val="2"/>
      </rPr>
      <t>¹</t>
    </r>
  </si>
  <si>
    <r>
      <t xml:space="preserve">Personen in privaten Haushalten </t>
    </r>
    <r>
      <rPr>
        <sz val="11"/>
        <color theme="1"/>
        <rFont val="MetaNormalLF-Roman"/>
        <family val="2"/>
      </rPr>
      <t>²</t>
    </r>
  </si>
  <si>
    <r>
      <t xml:space="preserve">Energieverbrauch der Haushalte für Wohnen </t>
    </r>
    <r>
      <rPr>
        <sz val="11"/>
        <color theme="1"/>
        <rFont val="MetaNormalLF-Roman"/>
        <family val="2"/>
      </rPr>
      <t>³</t>
    </r>
  </si>
  <si>
    <r>
      <t xml:space="preserve">Warmwasser </t>
    </r>
    <r>
      <rPr>
        <sz val="11"/>
        <rFont val="MetaNormalLF-Roman"/>
        <family val="2"/>
      </rPr>
      <t>⁴</t>
    </r>
  </si>
  <si>
    <r>
      <t xml:space="preserve">Sonstige Prozesswärme </t>
    </r>
    <r>
      <rPr>
        <sz val="11"/>
        <rFont val="MetaNormalLF-Roman"/>
        <family val="2"/>
      </rPr>
      <t>⁵</t>
    </r>
  </si>
  <si>
    <r>
      <t xml:space="preserve">Sonstiger Betrieb von Elektrogeräten </t>
    </r>
    <r>
      <rPr>
        <sz val="11"/>
        <rFont val="MetaNormalLF-Roman"/>
        <family val="2"/>
      </rPr>
      <t>⁶</t>
    </r>
  </si>
  <si>
    <r>
      <t xml:space="preserve">Verbrauch je Haushalt </t>
    </r>
    <r>
      <rPr>
        <sz val="11"/>
        <color theme="1"/>
        <rFont val="MetaNormalLF-Roman"/>
        <family val="2"/>
      </rPr>
      <t>³</t>
    </r>
  </si>
  <si>
    <r>
      <t xml:space="preserve">Verbrauch je Haushaltsmitglied </t>
    </r>
    <r>
      <rPr>
        <sz val="11"/>
        <color theme="1"/>
        <rFont val="MetaNormalLF-Roman"/>
        <family val="2"/>
      </rPr>
      <t>³</t>
    </r>
  </si>
  <si>
    <r>
      <t>CO</t>
    </r>
    <r>
      <rPr>
        <vertAlign val="subscript"/>
        <sz val="11"/>
        <rFont val="MetaNormalLF-Roman"/>
        <family val="2"/>
      </rPr>
      <t>₂</t>
    </r>
    <r>
      <rPr>
        <sz val="10"/>
        <rFont val="MetaNormalLF-Roman"/>
        <family val="2"/>
      </rPr>
      <t xml:space="preserve">-Emissionen durch Wohnen </t>
    </r>
    <r>
      <rPr>
        <sz val="11"/>
        <rFont val="MetaNormalLF-Roman"/>
        <family val="2"/>
      </rPr>
      <t>⁸</t>
    </r>
  </si>
  <si>
    <r>
      <t xml:space="preserve"> (nicht temperaturbereinigt) </t>
    </r>
    <r>
      <rPr>
        <sz val="11"/>
        <rFont val="MetaNormalLF-Roman"/>
        <family val="2"/>
      </rPr>
      <t>⁷</t>
    </r>
  </si>
  <si>
    <t>Nachrichtlich: Energieverbrauch für Wohnen</t>
  </si>
  <si>
    <t>Energieverbrauch der Haushalte durch</t>
  </si>
  <si>
    <r>
      <t xml:space="preserve"> motorisierten Individualverkehr </t>
    </r>
    <r>
      <rPr>
        <sz val="11"/>
        <color theme="1"/>
        <rFont val="MetaNormalLF-Roman"/>
        <family val="2"/>
      </rPr>
      <t>⁹ ¹⁰</t>
    </r>
  </si>
  <si>
    <r>
      <t xml:space="preserve">Verbrauch je Haushalt </t>
    </r>
    <r>
      <rPr>
        <sz val="11"/>
        <color theme="1"/>
        <rFont val="MetaNormalLF-Roman"/>
        <family val="2"/>
      </rPr>
      <t>⁹</t>
    </r>
  </si>
  <si>
    <r>
      <t xml:space="preserve">Verbrauch je Haushaltsmitglied </t>
    </r>
    <r>
      <rPr>
        <sz val="9"/>
        <color theme="1"/>
        <rFont val="Calibri"/>
        <family val="2"/>
      </rPr>
      <t>⁹</t>
    </r>
  </si>
  <si>
    <r>
      <t>CO</t>
    </r>
    <r>
      <rPr>
        <sz val="11"/>
        <rFont val="MetaNormalLF-Roman"/>
        <family val="2"/>
      </rPr>
      <t>₂</t>
    </r>
    <r>
      <rPr>
        <sz val="9"/>
        <rFont val="MetaNormalLF-Roman"/>
        <family val="2"/>
      </rPr>
      <t>-Emissionen durch</t>
    </r>
  </si>
  <si>
    <t xml:space="preserve"> motorisierten Individualverkehr ⁸</t>
  </si>
  <si>
    <r>
      <t>CO</t>
    </r>
    <r>
      <rPr>
        <vertAlign val="subscript"/>
        <sz val="11"/>
        <rFont val="MetaNormalLF-Roman"/>
        <family val="2"/>
      </rPr>
      <t>₂</t>
    </r>
    <r>
      <rPr>
        <sz val="10"/>
        <rFont val="MetaNormalLF-Roman"/>
        <family val="2"/>
      </rPr>
      <t xml:space="preserve">-Emissionen der Haushalte insgesamt </t>
    </r>
    <r>
      <rPr>
        <sz val="11"/>
        <rFont val="MetaNormalLF-Roman"/>
        <family val="2"/>
      </rPr>
      <t>⁸</t>
    </r>
  </si>
  <si>
    <t xml:space="preserve">Energieverbrauch der privaten Haushalte </t>
  </si>
  <si>
    <t xml:space="preserve">Energieverbrauch der Unternehmen und </t>
  </si>
  <si>
    <t xml:space="preserve"> private Haushalte (Inländerkonzept)</t>
  </si>
  <si>
    <r>
      <t xml:space="preserve">(Inländerkonzept) </t>
    </r>
    <r>
      <rPr>
        <sz val="11"/>
        <color theme="1"/>
        <rFont val="MetaNormalLF-Roman"/>
        <family val="2"/>
      </rPr>
      <t>¹¹</t>
    </r>
  </si>
  <si>
    <r>
      <t xml:space="preserve">private Haushalte (Inländerkonzept) </t>
    </r>
    <r>
      <rPr>
        <sz val="11"/>
        <color theme="1"/>
        <rFont val="MetaNormalLF-Roman"/>
        <family val="2"/>
      </rPr>
      <t>¹¹</t>
    </r>
  </si>
  <si>
    <r>
      <t>CO</t>
    </r>
    <r>
      <rPr>
        <sz val="11"/>
        <rFont val="MetaNormalLF-Roman"/>
        <family val="2"/>
      </rPr>
      <t>₂</t>
    </r>
    <r>
      <rPr>
        <sz val="9"/>
        <rFont val="MetaNormalLF-Roman"/>
        <family val="2"/>
      </rPr>
      <t>-Emissionen der Unternehmen und</t>
    </r>
  </si>
  <si>
    <t xml:space="preserve">1 Bis 2010 Mikrozensus-Daten basierend auf der Volkszählung 1987 (Haushalte am Haupt- und Nebenwohnsitz), ab 2011 Mikrozensus-Daten auf Basis des Zensus 2011 </t>
  </si>
  <si>
    <t xml:space="preserve">2 Bis 2010 Quelle VGR: Fachserie 18, Reihe 14, abzüglich Personen in Gemeinschaftsunterkünften (geschätzt). Ab 2011 Quelle Mikrozensus (Personen am Hauptwohnsitz). </t>
  </si>
  <si>
    <t>Werte ab 2011 sind daher nicht mit den Vorjahren vergleichbar.</t>
  </si>
  <si>
    <t>3 Temperaturbereinigte Daten.</t>
  </si>
  <si>
    <t>4 Für Hygienezwecke (z. B. für Duschen).</t>
  </si>
  <si>
    <t xml:space="preserve">5 Insbesondere Kochen, einschließlich Warmwasser für Geschirrspüler und Waschmaschinen.  </t>
  </si>
  <si>
    <t xml:space="preserve">6 Elektrogeräte, einschließlich Kühlen und Gefrieren, Geräte für Kommunikation und Unterhaltung. </t>
  </si>
  <si>
    <t>7 Wie Energiebilanz, aber ohne den Energieverbrauch für Gewerbeflächen in Selbstständigenhaushalten.</t>
  </si>
  <si>
    <r>
      <t>8 Nur direkte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-Emissionen. Indirekte Emissionen werden hier nicht aufgeführt. Für die Unterscheidung siehe Glossar.</t>
    </r>
  </si>
  <si>
    <t xml:space="preserve">9 Berücksichtigt sind folgende Kraftstoffe: Diesel- und Ottokraftstoffe, Biodiesel, Bioethanol, Flüssiggas, Erdgas. Auf Grund von geänderten Quelldaten sind </t>
  </si>
  <si>
    <t>10 Detaillierte Informationen zum Energieverbrauch der privaten Haushalte im Individualverkehr finden Sie auf www.destatis.de/ugr auf der Themenseite Verkehr</t>
  </si>
  <si>
    <t>11 Nicht temperaturbereinigt.</t>
  </si>
  <si>
    <r>
      <t xml:space="preserve">Erneuerbare Energien </t>
    </r>
    <r>
      <rPr>
        <sz val="11"/>
        <rFont val="MetaNormalLF-Roman"/>
        <family val="2"/>
      </rPr>
      <t>¹</t>
    </r>
  </si>
  <si>
    <r>
      <t xml:space="preserve">Warmwasser </t>
    </r>
    <r>
      <rPr>
        <sz val="11"/>
        <rFont val="MetaNormalLF-Roman"/>
        <family val="2"/>
      </rPr>
      <t>²</t>
    </r>
  </si>
  <si>
    <r>
      <t xml:space="preserve">Sonstige Prozesswärme </t>
    </r>
    <r>
      <rPr>
        <vertAlign val="superscript"/>
        <sz val="11"/>
        <rFont val="MetaNormalLF-Roman"/>
        <family val="2"/>
      </rPr>
      <t>³</t>
    </r>
  </si>
  <si>
    <r>
      <t xml:space="preserve">Sonstiger Betrieb von Elektrogeräten </t>
    </r>
    <r>
      <rPr>
        <vertAlign val="superscript"/>
        <sz val="11"/>
        <rFont val="MetaNormalLF-Roman"/>
        <family val="2"/>
      </rPr>
      <t>⁴</t>
    </r>
  </si>
  <si>
    <t>-</t>
  </si>
  <si>
    <r>
      <t xml:space="preserve">Warmwasser </t>
    </r>
    <r>
      <rPr>
        <sz val="11"/>
        <rFont val="MetaNormalLF-Roman"/>
        <family val="2"/>
      </rPr>
      <t>¹</t>
    </r>
  </si>
  <si>
    <r>
      <t xml:space="preserve">Sonstige Prozesswärme </t>
    </r>
    <r>
      <rPr>
        <vertAlign val="superscript"/>
        <sz val="11"/>
        <rFont val="MetaNormalLF-Roman"/>
        <family val="2"/>
      </rPr>
      <t>²</t>
    </r>
  </si>
  <si>
    <r>
      <t xml:space="preserve">Sonstiger Betrieb von Elektrogeräten </t>
    </r>
    <r>
      <rPr>
        <vertAlign val="superscript"/>
        <sz val="11"/>
        <rFont val="MetaNormalLF-Roman"/>
        <family val="2"/>
      </rPr>
      <t>³</t>
    </r>
  </si>
  <si>
    <r>
      <t xml:space="preserve">davon </t>
    </r>
    <r>
      <rPr>
        <vertAlign val="superscript"/>
        <sz val="10"/>
        <rFont val="MetaNormalLF-Roman"/>
        <family val="2"/>
      </rPr>
      <t>4</t>
    </r>
  </si>
  <si>
    <r>
      <t xml:space="preserve">Erneuerbare Energien </t>
    </r>
    <r>
      <rPr>
        <b/>
        <vertAlign val="superscript"/>
        <sz val="9"/>
        <rFont val="MetaNormalLF-Roman"/>
        <family val="2"/>
      </rPr>
      <t>4</t>
    </r>
  </si>
  <si>
    <r>
      <t xml:space="preserve">Haushalte insgesamt </t>
    </r>
    <r>
      <rPr>
        <sz val="11"/>
        <rFont val="MetaNormalLF-Roman"/>
        <family val="2"/>
      </rPr>
      <t>¹</t>
    </r>
  </si>
  <si>
    <r>
      <t xml:space="preserve">Personen in Haushalten </t>
    </r>
    <r>
      <rPr>
        <sz val="11"/>
        <rFont val="MetaNormalLF-Roman"/>
        <family val="2"/>
      </rPr>
      <t>²</t>
    </r>
  </si>
  <si>
    <r>
      <t xml:space="preserve">Energie für Wohnen je Haushalt </t>
    </r>
    <r>
      <rPr>
        <sz val="11"/>
        <rFont val="MetaNormalLF-Roman"/>
        <family val="2"/>
      </rPr>
      <t>¹</t>
    </r>
  </si>
  <si>
    <r>
      <t xml:space="preserve">Energie für Wohnen je Haushaltsmitglied </t>
    </r>
    <r>
      <rPr>
        <sz val="11"/>
        <rFont val="MetaNormalLF-Roman"/>
        <family val="2"/>
      </rPr>
      <t>²</t>
    </r>
  </si>
  <si>
    <t xml:space="preserve">1 Bis 2010 Mikrozensus-Daten basierend auf der Volkszählung 1987 (Haushalte am Haupt- und Nebenwohnsitz), ab 2011 Mikrozensus-Daten auf Basis des Zensus 2011 (Haushalte am Hauptwohnsitz). </t>
  </si>
  <si>
    <t xml:space="preserve">2 Bis 2010 Quelle VGR: Fachserie 18, Reihe 14, abzüglich Personen in Gemeinschaftsunterkünften (geschätzt). Ab 2011 Quelle Mikrozensus, Haushaltsmitglieder am Hauptwohnsitz. </t>
  </si>
  <si>
    <r>
      <t xml:space="preserve">Energie für Raumwärme je Haushalt </t>
    </r>
    <r>
      <rPr>
        <sz val="11"/>
        <rFont val="MetaNormalLF-Roman"/>
        <family val="2"/>
      </rPr>
      <t>¹</t>
    </r>
  </si>
  <si>
    <r>
      <t xml:space="preserve">Energie für Raumwärme je Haushaltsmitglied </t>
    </r>
    <r>
      <rPr>
        <sz val="11"/>
        <rFont val="MetaNormalLF-Roman"/>
        <family val="2"/>
      </rPr>
      <t>²</t>
    </r>
  </si>
  <si>
    <t>Haupt-heizungen insgesamt</t>
  </si>
  <si>
    <r>
      <t xml:space="preserve">Anteil der Haushalte am Gebäudetyp, die hauptsächlich mit dem jeweiligen Energiegträger heizen </t>
    </r>
    <r>
      <rPr>
        <b/>
        <vertAlign val="superscript"/>
        <sz val="9"/>
        <rFont val="MetaNormalLF-Roman"/>
        <family val="2"/>
      </rPr>
      <t>1</t>
    </r>
  </si>
  <si>
    <r>
      <t xml:space="preserve">Anteil der Haushalte am Gebäudetyp, die zusätzlich mit dem jeweiligen Energiegträger heizen </t>
    </r>
    <r>
      <rPr>
        <b/>
        <vertAlign val="superscript"/>
        <sz val="9"/>
        <rFont val="MetaNormalLF-Roman"/>
        <family val="2"/>
      </rPr>
      <t>1</t>
    </r>
  </si>
  <si>
    <t>2 Eigene Berechnungen nach von Angaben von CO2-Online (Internetportal: www.co2online.de).</t>
  </si>
  <si>
    <r>
      <t xml:space="preserve">Energieverbrauch in Terajoule </t>
    </r>
    <r>
      <rPr>
        <b/>
        <vertAlign val="superscript"/>
        <sz val="9"/>
        <rFont val="MetaNormalLF-Roman"/>
        <family val="2"/>
      </rPr>
      <t>2</t>
    </r>
  </si>
  <si>
    <t>1 Quelle: Mikrozensus 2014 sowie Mikrozensus 2018.</t>
  </si>
  <si>
    <r>
      <t xml:space="preserve">Energie für Warmwasser je Haushalt </t>
    </r>
    <r>
      <rPr>
        <sz val="11"/>
        <rFont val="MetaNormalLF-Roman"/>
        <family val="2"/>
      </rPr>
      <t>¹</t>
    </r>
  </si>
  <si>
    <r>
      <t xml:space="preserve">Energie für Warmwasser je Haushaltsmitglied </t>
    </r>
    <r>
      <rPr>
        <sz val="11"/>
        <rFont val="MetaNormalLF-Roman"/>
        <family val="2"/>
      </rPr>
      <t>²</t>
    </r>
  </si>
  <si>
    <t>darunter:</t>
  </si>
  <si>
    <r>
      <t xml:space="preserve">Stromverrbauch insgesamt </t>
    </r>
    <r>
      <rPr>
        <sz val="11"/>
        <rFont val="MetaNormalLF-Roman"/>
        <family val="2"/>
      </rPr>
      <t>³</t>
    </r>
  </si>
  <si>
    <r>
      <t xml:space="preserve">Stromverbrauch insgesamt </t>
    </r>
    <r>
      <rPr>
        <sz val="11"/>
        <rFont val="MetaNormalLF-Roman"/>
        <family val="2"/>
      </rPr>
      <t>³</t>
    </r>
  </si>
  <si>
    <r>
      <t xml:space="preserve">Stromverbrauch je Haushalt </t>
    </r>
    <r>
      <rPr>
        <sz val="10"/>
        <rFont val="MetaNormalLF-Roman"/>
        <family val="2"/>
      </rPr>
      <t>¹</t>
    </r>
  </si>
  <si>
    <r>
      <t xml:space="preserve">Stromverbrauch je Haushaltsmitglied </t>
    </r>
    <r>
      <rPr>
        <sz val="10"/>
        <rFont val="MetaNormalLF-Roman"/>
        <family val="2"/>
      </rPr>
      <t>²</t>
    </r>
  </si>
  <si>
    <r>
      <t>7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der Haushalte </t>
    </r>
    <r>
      <rPr>
        <b/>
        <vertAlign val="superscript"/>
        <sz val="12"/>
        <rFont val="MetaNormalLF-Roman"/>
        <family val="2"/>
      </rPr>
      <t>1</t>
    </r>
  </si>
  <si>
    <r>
      <t>Direkte 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</t>
    </r>
  </si>
  <si>
    <r>
      <t>Emissionen insgesamt (direkte + indirekte 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-Emissionen)</t>
    </r>
  </si>
  <si>
    <r>
      <t>Indirekte CO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 xml:space="preserve">-Emissionen </t>
    </r>
    <r>
      <rPr>
        <b/>
        <vertAlign val="superscript"/>
        <sz val="9"/>
        <color theme="1"/>
        <rFont val="MetaNormalLF-Roman"/>
        <family val="2"/>
      </rPr>
      <t>7</t>
    </r>
  </si>
  <si>
    <r>
      <t>Warmwasser</t>
    </r>
    <r>
      <rPr>
        <vertAlign val="superscript"/>
        <sz val="9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³</t>
    </r>
  </si>
  <si>
    <r>
      <t xml:space="preserve">sonstige Prozesswärme </t>
    </r>
    <r>
      <rPr>
        <sz val="11"/>
        <color theme="1"/>
        <rFont val="MetaNormalLF-Roman"/>
        <family val="2"/>
      </rPr>
      <t>⁴</t>
    </r>
  </si>
  <si>
    <r>
      <t xml:space="preserve">Sonstiger Betrieb von Elektrogeräten </t>
    </r>
    <r>
      <rPr>
        <sz val="11"/>
        <color theme="1"/>
        <rFont val="MetaNormalLF-Roman"/>
        <family val="2"/>
      </rPr>
      <t>⁵</t>
    </r>
  </si>
  <si>
    <r>
      <t>motorisierter Individualverkehr</t>
    </r>
    <r>
      <rPr>
        <sz val="11"/>
        <color theme="1"/>
        <rFont val="MetaNormalLF-Roman"/>
        <family val="2"/>
      </rPr>
      <t xml:space="preserve"> </t>
    </r>
    <r>
      <rPr>
        <sz val="11"/>
        <color theme="1"/>
        <rFont val="Calibri"/>
        <family val="2"/>
      </rPr>
      <t>⁶</t>
    </r>
  </si>
  <si>
    <t xml:space="preserve">4 Insbesondere Kochen, einschließlich Warmwasser für Geschirrspüler und Waschmaschinen.  Ab 2009 wird den Erneuerbaren Energien aufgrund des Wechsels einer Datenquelle </t>
  </si>
  <si>
    <t>kein Anteil an sonst. Prozesswärme mehr zugeordnet.</t>
  </si>
  <si>
    <t>2 Vorläufige Werte.</t>
  </si>
  <si>
    <r>
      <t>Indirekte 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 xml:space="preserve">-Emissionen </t>
    </r>
    <r>
      <rPr>
        <b/>
        <vertAlign val="superscript"/>
        <sz val="9"/>
        <rFont val="MetaNormalLF-Roman"/>
        <family val="2"/>
      </rPr>
      <t>6</t>
    </r>
  </si>
  <si>
    <r>
      <t xml:space="preserve">Holz und andere Biomasse </t>
    </r>
    <r>
      <rPr>
        <vertAlign val="superscript"/>
        <sz val="11"/>
        <color theme="1"/>
        <rFont val="MetaNormalLF-Roman"/>
        <family val="2"/>
      </rPr>
      <t>⁴</t>
    </r>
  </si>
  <si>
    <r>
      <t xml:space="preserve">Biomethan </t>
    </r>
    <r>
      <rPr>
        <sz val="11"/>
        <rFont val="MetaNormalLF-Roman"/>
        <family val="2"/>
      </rPr>
      <t>⁵</t>
    </r>
  </si>
  <si>
    <t>3 Vorläufige Werte.</t>
  </si>
  <si>
    <t>4 Bis 2013 alle Erneuerbaren.</t>
  </si>
  <si>
    <t>5 Berechnungen für Biomethan liegen erst ab dem Berichtsjahr 2014 vor.</t>
  </si>
  <si>
    <t>Erschienen am 15.07.2021</t>
  </si>
  <si>
    <r>
      <rPr>
        <sz val="9"/>
        <rFont val="Symbol"/>
        <family val="1"/>
        <charset val="2"/>
      </rPr>
      <t>-</t>
    </r>
  </si>
  <si>
    <t>Einführung, Abkürzungsverzeichnis, Zeichenerklärung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</si>
</sst>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1" formatCode="_-* #,##0_-;\-* #,##0_-;_-* &quot;-&quot;_-;_-@_-"/>
    <numFmt numFmtId="164" formatCode="_-* #,##0.00\ _€_-;\-* #,##0.00\ _€_-;_-* &quot;-&quot;??\ _€_-;_-@_-"/>
    <numFmt numFmtId="165" formatCode="@\ *."/>
    <numFmt numFmtId="166" formatCode="\ \ \ \ \ \ \ \ \ \ @\ *."/>
    <numFmt numFmtId="167" formatCode="\ \ \ \ \ \ \ \ \ \ \ \ @\ *."/>
    <numFmt numFmtId="168" formatCode="\ \ \ \ \ \ \ \ \ \ \ \ @"/>
    <numFmt numFmtId="169" formatCode="\ \ \ \ \ \ \ \ \ \ \ \ \ @\ *."/>
    <numFmt numFmtId="170" formatCode="\ @\ *."/>
    <numFmt numFmtId="171" formatCode="\ @"/>
    <numFmt numFmtId="172" formatCode="\ \ @\ *."/>
    <numFmt numFmtId="173" formatCode="\ \ @"/>
    <numFmt numFmtId="174" formatCode="\ \ \ @\ *."/>
    <numFmt numFmtId="175" formatCode="\ \ \ @"/>
    <numFmt numFmtId="176" formatCode="\ \ \ \ @\ *."/>
    <numFmt numFmtId="177" formatCode="\ \ \ \ @"/>
    <numFmt numFmtId="178" formatCode="\ \ \ \ \ \ @\ *."/>
    <numFmt numFmtId="179" formatCode="\ \ \ \ \ \ @"/>
    <numFmt numFmtId="180" formatCode="\ \ \ \ \ \ \ @\ *."/>
    <numFmt numFmtId="181" formatCode="\ \ \ \ \ \ \ \ \ @\ *."/>
    <numFmt numFmtId="182" formatCode="\ \ \ \ \ \ \ \ \ @"/>
    <numFmt numFmtId="183" formatCode="_(* #,##0_);_(* \(#,##0\);_(* &quot;-&quot;_);_(@_)"/>
    <numFmt numFmtId="184" formatCode="_(&quot;$&quot;* #,##0_);_(&quot;$&quot;* \(#,##0\);_(&quot;$&quot;* &quot;-&quot;_);_(@_)"/>
    <numFmt numFmtId="185" formatCode="###\ ##0.0;[Red]\-###\ ##0.0;\-"/>
    <numFmt numFmtId="186" formatCode="_-* #,##0.00\ _D_M_-;\-* #,##0.00\ _D_M_-;_-* &quot;-&quot;??\ _D_M_-;_-@_-"/>
    <numFmt numFmtId="187" formatCode="###\ ###\ ##0;[Red]\-###\ ###\ ##0;\-"/>
    <numFmt numFmtId="188" formatCode="@*.\ "/>
    <numFmt numFmtId="189" formatCode="@*."/>
    <numFmt numFmtId="190" formatCode="#\ ###\ ##0"/>
    <numFmt numFmtId="191" formatCode="0.0"/>
    <numFmt numFmtId="192" formatCode=".\ ###\ ##00;"/>
  </numFmts>
  <fonts count="8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sz val="10"/>
      <color indexed="23"/>
      <name val="MetaNormalLF-Roman"/>
      <family val="2"/>
    </font>
    <font>
      <b/>
      <sz val="10"/>
      <name val="MetaNormalLF-Roman"/>
      <family val="2"/>
    </font>
    <font>
      <u/>
      <sz val="7.5"/>
      <color indexed="12"/>
      <name val="Arial"/>
      <family val="2"/>
    </font>
    <font>
      <sz val="10"/>
      <color theme="1"/>
      <name val="MetaNormalLF-Roman"/>
      <family val="2"/>
    </font>
    <font>
      <vertAlign val="subscript"/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9"/>
      <name val="MetaNormalLF-Roman"/>
      <family val="2"/>
    </font>
    <font>
      <sz val="12"/>
      <color indexed="24"/>
      <name val="Arial"/>
      <family val="2"/>
    </font>
    <font>
      <sz val="9"/>
      <name val="Arial"/>
      <family val="2"/>
    </font>
    <font>
      <vertAlign val="superscript"/>
      <sz val="10"/>
      <name val="MetaNormalLF-Roman"/>
      <family val="2"/>
    </font>
    <font>
      <i/>
      <sz val="10"/>
      <name val="MetaNormalLF-Roman"/>
      <family val="2"/>
    </font>
    <font>
      <sz val="10"/>
      <color rgb="FFFF0000"/>
      <name val="MetaNormalLF-Roman"/>
      <family val="2"/>
    </font>
    <font>
      <sz val="8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sz val="9"/>
      <color rgb="FFFF000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0"/>
      <color indexed="10"/>
      <name val="MetaNormalLF-Roman"/>
      <family val="2"/>
    </font>
    <font>
      <sz val="14"/>
      <color indexed="10"/>
      <name val="MetaNormalLF-Roman"/>
      <family val="2"/>
    </font>
    <font>
      <b/>
      <sz val="14"/>
      <color indexed="10"/>
      <name val="MetaNormalLF-Roman"/>
      <family val="2"/>
    </font>
    <font>
      <b/>
      <sz val="10"/>
      <color rgb="FFFF0000"/>
      <name val="MetaNormalLF-Roman"/>
      <family val="2"/>
    </font>
    <font>
      <b/>
      <sz val="9"/>
      <color rgb="FFFF0000"/>
      <name val="MetaNormalLF-Roman"/>
      <family val="2"/>
    </font>
    <font>
      <b/>
      <sz val="10"/>
      <color rgb="FFFF0000"/>
      <name val="Arial"/>
      <family val="2"/>
    </font>
    <font>
      <b/>
      <sz val="11"/>
      <color rgb="FFFF0000"/>
      <name val="MetaNormalLF-Roman"/>
      <family val="2"/>
    </font>
    <font>
      <sz val="9"/>
      <color theme="1"/>
      <name val="MetaNormalLF-Roman"/>
      <family val="2"/>
    </font>
    <font>
      <b/>
      <sz val="9"/>
      <color theme="1"/>
      <name val="MetaNormalLF-Roman"/>
      <family val="2"/>
    </font>
    <font>
      <sz val="12"/>
      <color theme="1"/>
      <name val="MetaNormalLF-Roman"/>
      <family val="2"/>
    </font>
    <font>
      <sz val="10"/>
      <color theme="8"/>
      <name val="MetaNormalLF-Roman"/>
      <family val="2"/>
    </font>
    <font>
      <sz val="9"/>
      <color theme="8"/>
      <name val="MetaNormalLF-Roman"/>
      <family val="2"/>
    </font>
    <font>
      <b/>
      <sz val="10"/>
      <color theme="8"/>
      <name val="MetaNormalLF-Roman"/>
      <family val="2"/>
    </font>
    <font>
      <b/>
      <u/>
      <sz val="10"/>
      <color theme="8"/>
      <name val="MetaNormalLF-Roman"/>
      <family val="2"/>
    </font>
    <font>
      <b/>
      <i/>
      <sz val="9"/>
      <color rgb="FFFF0000"/>
      <name val="MetaNormalLF-Roman"/>
      <family val="2"/>
    </font>
    <font>
      <b/>
      <sz val="10"/>
      <color theme="1"/>
      <name val="MetaNormalLF-Roman"/>
      <family val="2"/>
    </font>
    <font>
      <b/>
      <vertAlign val="subscript"/>
      <sz val="10"/>
      <color theme="1"/>
      <name val="MetaNormalLF-Roman"/>
      <family val="2"/>
    </font>
    <font>
      <b/>
      <sz val="12"/>
      <color rgb="FFFF0000"/>
      <name val="MetaNormalLF-Roman"/>
      <family val="2"/>
    </font>
    <font>
      <b/>
      <sz val="10"/>
      <color rgb="FF00B0F0"/>
      <name val="MetaNormalLF-Roman"/>
      <family val="2"/>
    </font>
    <font>
      <sz val="10"/>
      <color rgb="FF00B0F0"/>
      <name val="MetaNormalLF-Roman"/>
      <family val="2"/>
    </font>
    <font>
      <sz val="9"/>
      <color rgb="FF00B0F0"/>
      <name val="MetaNormalLF-Roman"/>
      <family val="2"/>
    </font>
    <font>
      <sz val="8"/>
      <color rgb="FF00B0F0"/>
      <name val="MetaNormalLF-Roman"/>
      <family val="2"/>
    </font>
    <font>
      <sz val="10"/>
      <color rgb="FF00B0F0"/>
      <name val="Arial"/>
      <family val="2"/>
    </font>
    <font>
      <sz val="9"/>
      <color theme="9" tint="-0.249977111117893"/>
      <name val="MetaNormalLF-Roman"/>
      <family val="2"/>
    </font>
    <font>
      <sz val="10"/>
      <color theme="9" tint="-0.249977111117893"/>
      <name val="MetaNormalLF-Roman"/>
      <family val="2"/>
    </font>
    <font>
      <sz val="10"/>
      <color theme="9" tint="-0.249977111117893"/>
      <name val="Arial"/>
      <family val="2"/>
    </font>
    <font>
      <sz val="9"/>
      <color theme="6"/>
      <name val="MetaNormalLF-Roman"/>
      <family val="2"/>
    </font>
    <font>
      <b/>
      <sz val="12"/>
      <color theme="1"/>
      <name val="MetaNormalLF-Roman"/>
      <family val="2"/>
    </font>
    <font>
      <sz val="11"/>
      <color theme="1"/>
      <name val="MetaNormalLF-Roman"/>
      <family val="2"/>
    </font>
    <font>
      <sz val="10"/>
      <color theme="9"/>
      <name val="Arial"/>
      <family val="2"/>
    </font>
    <font>
      <sz val="9"/>
      <color theme="7" tint="-0.249977111117893"/>
      <name val="MetaNormalLF-Roman"/>
      <family val="2"/>
    </font>
    <font>
      <b/>
      <vertAlign val="subscript"/>
      <sz val="9"/>
      <name val="MetaNormalLF-Roman"/>
      <family val="2"/>
    </font>
    <font>
      <b/>
      <sz val="10"/>
      <color indexed="23"/>
      <name val="MetaNormalLF-Roman"/>
      <family val="2"/>
    </font>
    <font>
      <i/>
      <sz val="10"/>
      <color indexed="23"/>
      <name val="MetaNormalLF-Roman"/>
      <family val="2"/>
    </font>
    <font>
      <sz val="10"/>
      <color theme="1"/>
      <name val="Symbol"/>
      <family val="1"/>
      <charset val="2"/>
    </font>
    <font>
      <sz val="9"/>
      <color theme="1"/>
      <name val="Calibri"/>
      <family val="2"/>
    </font>
    <font>
      <sz val="11"/>
      <name val="MetaNormalLF-Roman"/>
      <family val="2"/>
    </font>
    <font>
      <vertAlign val="subscript"/>
      <sz val="11"/>
      <name val="MetaNormalLF-Roman"/>
      <family val="2"/>
    </font>
    <font>
      <vertAlign val="subscript"/>
      <sz val="8"/>
      <name val="MetaNormalLF-Roman"/>
      <family val="2"/>
    </font>
    <font>
      <vertAlign val="superscript"/>
      <sz val="11"/>
      <name val="MetaNormalLF-Roman"/>
      <family val="2"/>
    </font>
    <font>
      <b/>
      <vertAlign val="superscript"/>
      <sz val="12"/>
      <name val="MetaNormalLF-Roman"/>
      <family val="2"/>
    </font>
    <font>
      <b/>
      <vertAlign val="subscript"/>
      <sz val="12"/>
      <name val="MetaNormalLF-Roman"/>
      <family val="2"/>
    </font>
    <font>
      <b/>
      <vertAlign val="subscript"/>
      <sz val="9"/>
      <color theme="1"/>
      <name val="MetaNormalLF-Roman"/>
      <family val="2"/>
    </font>
    <font>
      <b/>
      <vertAlign val="superscript"/>
      <sz val="9"/>
      <color theme="1"/>
      <name val="MetaNormalLF-Roman"/>
      <family val="2"/>
    </font>
    <font>
      <sz val="11"/>
      <color theme="1"/>
      <name val="Calibri"/>
      <family val="2"/>
    </font>
    <font>
      <vertAlign val="superscript"/>
      <sz val="11"/>
      <color theme="1"/>
      <name val="MetaNormalLF-Roman"/>
      <family val="2"/>
    </font>
    <font>
      <sz val="9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  <xf numFmtId="165" fontId="4" fillId="0" borderId="0"/>
    <xf numFmtId="49" fontId="4" fillId="0" borderId="0"/>
    <xf numFmtId="166" fontId="4" fillId="0" borderId="0">
      <alignment horizontal="center"/>
    </xf>
    <xf numFmtId="167" fontId="4" fillId="0" borderId="0"/>
    <xf numFmtId="168" fontId="4" fillId="0" borderId="0"/>
    <xf numFmtId="169" fontId="4" fillId="0" borderId="0"/>
    <xf numFmtId="170" fontId="4" fillId="0" borderId="0"/>
    <xf numFmtId="171" fontId="22" fillId="0" borderId="0"/>
    <xf numFmtId="172" fontId="23" fillId="0" borderId="0"/>
    <xf numFmtId="173" fontId="22" fillId="0" borderId="0"/>
    <xf numFmtId="174" fontId="4" fillId="0" borderId="0"/>
    <xf numFmtId="175" fontId="4" fillId="0" borderId="0"/>
    <xf numFmtId="176" fontId="4" fillId="0" borderId="0"/>
    <xf numFmtId="177" fontId="22" fillId="0" borderId="0"/>
    <xf numFmtId="49" fontId="24" fillId="0" borderId="2" applyNumberFormat="0" applyFont="0" applyFill="0" applyBorder="0" applyProtection="0">
      <alignment horizontal="left" vertical="center" indent="5"/>
    </xf>
    <xf numFmtId="178" fontId="4" fillId="0" borderId="0">
      <alignment horizontal="center"/>
    </xf>
    <xf numFmtId="179" fontId="4" fillId="0" borderId="0">
      <alignment horizontal="center"/>
    </xf>
    <xf numFmtId="180" fontId="4" fillId="0" borderId="0">
      <alignment horizontal="center"/>
    </xf>
    <xf numFmtId="181" fontId="4" fillId="0" borderId="0">
      <alignment horizontal="center"/>
    </xf>
    <xf numFmtId="182" fontId="4" fillId="0" borderId="0">
      <alignment horizontal="center"/>
    </xf>
    <xf numFmtId="183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0" fontId="24" fillId="0" borderId="3">
      <alignment horizontal="left" vertical="center" wrapText="1" indent="2"/>
    </xf>
    <xf numFmtId="185" fontId="25" fillId="0" borderId="4" applyFill="0" applyBorder="0">
      <alignment horizontal="right" indent="1"/>
    </xf>
    <xf numFmtId="2" fontId="26" fillId="0" borderId="0" applyFill="0" applyBorder="0" applyAlignment="0" applyProtection="0"/>
    <xf numFmtId="0" fontId="4" fillId="0" borderId="5"/>
    <xf numFmtId="0" fontId="19" fillId="0" borderId="0" applyNumberFormat="0" applyFill="0" applyBorder="0" applyAlignment="0" applyProtection="0">
      <alignment vertical="top"/>
      <protection locked="0"/>
    </xf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65" fontId="22" fillId="0" borderId="0"/>
    <xf numFmtId="187" fontId="5" fillId="0" borderId="0">
      <alignment horizontal="right" indent="1"/>
    </xf>
    <xf numFmtId="49" fontId="22" fillId="0" borderId="0"/>
    <xf numFmtId="0" fontId="15" fillId="0" borderId="0"/>
    <xf numFmtId="0" fontId="15" fillId="0" borderId="0"/>
    <xf numFmtId="0" fontId="27" fillId="0" borderId="0"/>
    <xf numFmtId="0" fontId="2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27" fillId="0" borderId="0"/>
    <xf numFmtId="41" fontId="15" fillId="0" borderId="0" applyFont="0" applyFill="0" applyBorder="0" applyAlignment="0" applyProtection="0"/>
    <xf numFmtId="0" fontId="1" fillId="0" borderId="0"/>
    <xf numFmtId="0" fontId="15" fillId="0" borderId="0"/>
  </cellStyleXfs>
  <cellXfs count="411">
    <xf numFmtId="0" fontId="0" fillId="0" borderId="0" xfId="0"/>
    <xf numFmtId="0" fontId="0" fillId="0" borderId="1" xfId="0" applyBorder="1"/>
    <xf numFmtId="0" fontId="5" fillId="0" borderId="0" xfId="0" applyFont="1" applyAlignment="1">
      <alignment horizontal="left" indent="1"/>
    </xf>
    <xf numFmtId="0" fontId="12" fillId="0" borderId="0" xfId="0" applyFont="1"/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49" fontId="3" fillId="0" borderId="0" xfId="0" applyNumberFormat="1" applyFont="1" applyProtection="1">
      <protection locked="0"/>
    </xf>
    <xf numFmtId="0" fontId="5" fillId="0" borderId="0" xfId="0" applyFont="1"/>
    <xf numFmtId="0" fontId="5" fillId="0" borderId="0" xfId="0" applyFont="1" applyProtection="1">
      <protection locked="0"/>
    </xf>
    <xf numFmtId="49" fontId="11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14" fillId="0" borderId="0" xfId="1" applyFont="1" applyAlignment="1" applyProtection="1"/>
    <xf numFmtId="0" fontId="5" fillId="0" borderId="0" xfId="2" applyFont="1"/>
    <xf numFmtId="0" fontId="5" fillId="0" borderId="0" xfId="2" applyFont="1" applyFill="1"/>
    <xf numFmtId="0" fontId="5" fillId="0" borderId="0" xfId="2" applyFont="1" applyBorder="1"/>
    <xf numFmtId="0" fontId="5" fillId="0" borderId="0" xfId="37" applyFont="1" applyFill="1"/>
    <xf numFmtId="0" fontId="18" fillId="0" borderId="0" xfId="37" applyFont="1" applyFill="1"/>
    <xf numFmtId="0" fontId="5" fillId="0" borderId="0" xfId="37" applyFont="1"/>
    <xf numFmtId="0" fontId="29" fillId="0" borderId="0" xfId="37" applyFont="1" applyFill="1" applyAlignment="1">
      <alignment horizontal="left" indent="1"/>
    </xf>
    <xf numFmtId="0" fontId="29" fillId="0" borderId="0" xfId="37" applyFont="1" applyFill="1"/>
    <xf numFmtId="0" fontId="18" fillId="0" borderId="0" xfId="36" applyFont="1" applyFill="1"/>
    <xf numFmtId="0" fontId="5" fillId="0" borderId="0" xfId="36" applyFont="1" applyFill="1"/>
    <xf numFmtId="0" fontId="5" fillId="0" borderId="0" xfId="37" quotePrefix="1" applyFont="1" applyFill="1"/>
    <xf numFmtId="0" fontId="31" fillId="0" borderId="0" xfId="37" applyFont="1" applyFill="1"/>
    <xf numFmtId="0" fontId="31" fillId="0" borderId="0" xfId="37" applyFont="1" applyFill="1" applyAlignment="1">
      <alignment horizontal="left" indent="1"/>
    </xf>
    <xf numFmtId="0" fontId="5" fillId="0" borderId="0" xfId="36" applyFont="1"/>
    <xf numFmtId="0" fontId="18" fillId="0" borderId="0" xfId="36" applyFont="1"/>
    <xf numFmtId="0" fontId="32" fillId="0" borderId="0" xfId="2" applyFont="1" applyAlignment="1">
      <alignment horizontal="center"/>
    </xf>
    <xf numFmtId="0" fontId="32" fillId="0" borderId="0" xfId="2" applyFont="1"/>
    <xf numFmtId="0" fontId="32" fillId="0" borderId="0" xfId="2" applyFont="1" applyFill="1"/>
    <xf numFmtId="0" fontId="25" fillId="0" borderId="0" xfId="2" applyFont="1"/>
    <xf numFmtId="0" fontId="25" fillId="0" borderId="0" xfId="2" applyFont="1" applyAlignment="1">
      <alignment horizontal="center"/>
    </xf>
    <xf numFmtId="0" fontId="25" fillId="0" borderId="0" xfId="2" applyFont="1" applyBorder="1"/>
    <xf numFmtId="0" fontId="5" fillId="0" borderId="8" xfId="2" applyFont="1" applyBorder="1" applyAlignment="1">
      <alignment horizontal="center" vertical="center"/>
    </xf>
    <xf numFmtId="0" fontId="18" fillId="0" borderId="0" xfId="2" applyFont="1"/>
    <xf numFmtId="0" fontId="25" fillId="0" borderId="11" xfId="2" applyFont="1" applyBorder="1" applyAlignment="1">
      <alignment horizontal="center"/>
    </xf>
    <xf numFmtId="0" fontId="25" fillId="0" borderId="0" xfId="2" applyFont="1" applyFill="1" applyAlignment="1">
      <alignment horizontal="right" indent="1"/>
    </xf>
    <xf numFmtId="0" fontId="18" fillId="0" borderId="0" xfId="2" applyFont="1" applyBorder="1"/>
    <xf numFmtId="0" fontId="25" fillId="0" borderId="0" xfId="2" applyFont="1" applyFill="1" applyBorder="1" applyAlignment="1">
      <alignment horizontal="center"/>
    </xf>
    <xf numFmtId="0" fontId="34" fillId="0" borderId="0" xfId="2" applyFont="1" applyBorder="1"/>
    <xf numFmtId="0" fontId="31" fillId="0" borderId="0" xfId="2" applyFont="1" applyFill="1"/>
    <xf numFmtId="0" fontId="34" fillId="0" borderId="0" xfId="2" applyFont="1" applyBorder="1" applyAlignment="1"/>
    <xf numFmtId="0" fontId="5" fillId="0" borderId="0" xfId="2" applyFont="1" applyFill="1" applyBorder="1" applyAlignment="1"/>
    <xf numFmtId="0" fontId="25" fillId="0" borderId="0" xfId="2" applyFont="1" applyBorder="1" applyAlignment="1"/>
    <xf numFmtId="0" fontId="5" fillId="0" borderId="9" xfId="2" applyFont="1" applyBorder="1" applyAlignment="1">
      <alignment horizontal="center" vertical="center"/>
    </xf>
    <xf numFmtId="0" fontId="34" fillId="0" borderId="0" xfId="2" applyFont="1" applyFill="1" applyBorder="1" applyAlignment="1">
      <alignment horizontal="left" indent="1"/>
    </xf>
    <xf numFmtId="0" fontId="25" fillId="0" borderId="0" xfId="2" applyFont="1" applyFill="1" applyBorder="1" applyAlignment="1">
      <alignment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190" fontId="25" fillId="0" borderId="0" xfId="2" applyNumberFormat="1" applyFont="1" applyFill="1" applyBorder="1" applyAlignment="1">
      <alignment horizontal="right" indent="2"/>
    </xf>
    <xf numFmtId="0" fontId="37" fillId="0" borderId="0" xfId="2" applyFont="1"/>
    <xf numFmtId="1" fontId="25" fillId="0" borderId="0" xfId="2" applyNumberFormat="1" applyFont="1"/>
    <xf numFmtId="0" fontId="42" fillId="0" borderId="0" xfId="2" applyFont="1"/>
    <xf numFmtId="0" fontId="10" fillId="0" borderId="0" xfId="2" applyFont="1" applyFill="1" applyAlignment="1">
      <alignment horizontal="left"/>
    </xf>
    <xf numFmtId="0" fontId="32" fillId="0" borderId="0" xfId="2" applyFont="1" applyFill="1" applyAlignment="1">
      <alignment horizontal="left"/>
    </xf>
    <xf numFmtId="0" fontId="25" fillId="0" borderId="0" xfId="2" applyFont="1" applyAlignment="1"/>
    <xf numFmtId="0" fontId="5" fillId="0" borderId="0" xfId="2" applyFont="1" applyFill="1" applyAlignment="1"/>
    <xf numFmtId="1" fontId="32" fillId="0" borderId="0" xfId="2" applyNumberFormat="1" applyFont="1" applyFill="1"/>
    <xf numFmtId="0" fontId="33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1" fontId="5" fillId="0" borderId="0" xfId="2" applyNumberFormat="1" applyFont="1" applyFill="1"/>
    <xf numFmtId="1" fontId="5" fillId="0" borderId="8" xfId="2" applyNumberFormat="1" applyFont="1" applyFill="1" applyBorder="1" applyAlignment="1">
      <alignment horizontal="center" vertical="center"/>
    </xf>
    <xf numFmtId="0" fontId="33" fillId="0" borderId="0" xfId="2" applyFont="1" applyFill="1" applyBorder="1" applyAlignment="1"/>
    <xf numFmtId="187" fontId="25" fillId="0" borderId="11" xfId="2" applyNumberFormat="1" applyFont="1" applyFill="1" applyBorder="1" applyAlignment="1">
      <alignment horizontal="center"/>
    </xf>
    <xf numFmtId="1" fontId="25" fillId="0" borderId="0" xfId="2" applyNumberFormat="1" applyFont="1" applyFill="1" applyBorder="1" applyAlignment="1">
      <alignment horizontal="right" indent="1"/>
    </xf>
    <xf numFmtId="0" fontId="25" fillId="0" borderId="0" xfId="2" applyFont="1" applyFill="1" applyAlignment="1">
      <alignment vertical="center"/>
    </xf>
    <xf numFmtId="0" fontId="33" fillId="0" borderId="0" xfId="2" applyFont="1" applyFill="1" applyBorder="1" applyAlignment="1">
      <alignment vertical="center"/>
    </xf>
    <xf numFmtId="0" fontId="25" fillId="0" borderId="0" xfId="41" applyFont="1" applyFill="1" applyBorder="1" applyAlignment="1">
      <alignment vertical="center"/>
    </xf>
    <xf numFmtId="191" fontId="37" fillId="0" borderId="0" xfId="2" applyNumberFormat="1" applyFont="1" applyFill="1" applyBorder="1" applyAlignment="1">
      <alignment horizontal="right" indent="1"/>
    </xf>
    <xf numFmtId="187" fontId="25" fillId="0" borderId="0" xfId="2" applyNumberFormat="1" applyFont="1" applyFill="1" applyBorder="1" applyAlignment="1">
      <alignment horizontal="center" vertical="center"/>
    </xf>
    <xf numFmtId="187" fontId="16" fillId="0" borderId="0" xfId="2" applyNumberFormat="1" applyFont="1" applyFill="1" applyBorder="1" applyAlignment="1">
      <alignment horizontal="center"/>
    </xf>
    <xf numFmtId="189" fontId="25" fillId="0" borderId="0" xfId="2" applyNumberFormat="1" applyFont="1" applyFill="1" applyBorder="1" applyAlignment="1">
      <alignment horizontal="left" indent="2"/>
    </xf>
    <xf numFmtId="1" fontId="25" fillId="0" borderId="0" xfId="2" applyNumberFormat="1" applyFont="1" applyFill="1" applyBorder="1" applyAlignment="1">
      <alignment horizontal="right" indent="2"/>
    </xf>
    <xf numFmtId="49" fontId="25" fillId="0" borderId="0" xfId="2" applyNumberFormat="1" applyFont="1" applyFill="1" applyBorder="1" applyAlignment="1">
      <alignment horizontal="left" indent="1"/>
    </xf>
    <xf numFmtId="187" fontId="25" fillId="0" borderId="0" xfId="41" quotePrefix="1" applyNumberFormat="1" applyFont="1" applyFill="1" applyBorder="1" applyAlignment="1">
      <alignment horizontal="right" indent="2"/>
    </xf>
    <xf numFmtId="187" fontId="25" fillId="0" borderId="0" xfId="41" applyNumberFormat="1" applyFont="1" applyFill="1" applyBorder="1" applyAlignment="1">
      <alignment horizontal="right" indent="2"/>
    </xf>
    <xf numFmtId="1" fontId="38" fillId="0" borderId="0" xfId="2" applyNumberFormat="1" applyFont="1" applyFill="1" applyBorder="1" applyAlignment="1">
      <alignment horizontal="right" indent="2"/>
    </xf>
    <xf numFmtId="0" fontId="5" fillId="0" borderId="0" xfId="41" applyFont="1" applyFill="1" applyAlignment="1">
      <alignment vertical="center"/>
    </xf>
    <xf numFmtId="0" fontId="25" fillId="0" borderId="0" xfId="43" applyFont="1" applyFill="1"/>
    <xf numFmtId="0" fontId="5" fillId="0" borderId="0" xfId="41" applyFont="1" applyFill="1"/>
    <xf numFmtId="3" fontId="25" fillId="0" borderId="0" xfId="2" applyNumberFormat="1" applyFont="1" applyFill="1" applyBorder="1" applyAlignment="1">
      <alignment vertical="center"/>
    </xf>
    <xf numFmtId="0" fontId="25" fillId="0" borderId="0" xfId="41" applyFont="1" applyFill="1" applyAlignment="1">
      <alignment vertical="center"/>
    </xf>
    <xf numFmtId="187" fontId="34" fillId="0" borderId="0" xfId="2" applyNumberFormat="1" applyFont="1" applyFill="1" applyBorder="1" applyAlignment="1">
      <alignment horizontal="left" indent="1"/>
    </xf>
    <xf numFmtId="187" fontId="25" fillId="0" borderId="0" xfId="2" applyNumberFormat="1" applyFont="1" applyFill="1" applyBorder="1" applyAlignment="1">
      <alignment horizontal="right" indent="1"/>
    </xf>
    <xf numFmtId="0" fontId="25" fillId="0" borderId="0" xfId="2" applyFont="1" applyFill="1" applyAlignment="1"/>
    <xf numFmtId="187" fontId="37" fillId="0" borderId="0" xfId="41" applyNumberFormat="1" applyFont="1" applyFill="1" applyBorder="1" applyAlignment="1">
      <alignment horizontal="right" indent="1"/>
    </xf>
    <xf numFmtId="191" fontId="37" fillId="0" borderId="0" xfId="2" applyNumberFormat="1" applyFont="1" applyFill="1" applyBorder="1" applyAlignment="1">
      <alignment horizontal="right"/>
    </xf>
    <xf numFmtId="187" fontId="25" fillId="0" borderId="0" xfId="2" applyNumberFormat="1" applyFont="1" applyFill="1" applyBorder="1" applyAlignment="1">
      <alignment horizontal="right" vertical="center" indent="1"/>
    </xf>
    <xf numFmtId="187" fontId="25" fillId="0" borderId="0" xfId="2" applyNumberFormat="1" applyFont="1" applyFill="1" applyBorder="1" applyAlignment="1">
      <alignment horizontal="left"/>
    </xf>
    <xf numFmtId="187" fontId="25" fillId="0" borderId="0" xfId="2" applyNumberFormat="1" applyFont="1" applyFill="1" applyBorder="1" applyAlignment="1">
      <alignment horizontal="center"/>
    </xf>
    <xf numFmtId="187" fontId="25" fillId="0" borderId="0" xfId="2" applyNumberFormat="1" applyFont="1" applyFill="1" applyBorder="1" applyAlignment="1">
      <alignment horizontal="right"/>
    </xf>
    <xf numFmtId="0" fontId="25" fillId="0" borderId="0" xfId="2" applyFont="1" applyFill="1" applyAlignment="1">
      <alignment horizontal="right"/>
    </xf>
    <xf numFmtId="0" fontId="25" fillId="0" borderId="0" xfId="2" applyFont="1" applyFill="1" applyBorder="1" applyAlignment="1">
      <alignment horizontal="right"/>
    </xf>
    <xf numFmtId="49" fontId="25" fillId="0" borderId="11" xfId="41" applyNumberFormat="1" applyFont="1" applyFill="1" applyBorder="1" applyAlignment="1">
      <alignment horizontal="center"/>
    </xf>
    <xf numFmtId="0" fontId="37" fillId="0" borderId="0" xfId="2" applyFont="1" applyFill="1" applyBorder="1" applyAlignment="1">
      <alignment horizontal="right"/>
    </xf>
    <xf numFmtId="0" fontId="25" fillId="0" borderId="0" xfId="2" applyFont="1" applyFill="1" applyAlignment="1">
      <alignment horizontal="right" vertical="center" indent="1"/>
    </xf>
    <xf numFmtId="0" fontId="31" fillId="0" borderId="0" xfId="44" applyFont="1" applyFill="1" applyAlignment="1"/>
    <xf numFmtId="164" fontId="5" fillId="0" borderId="0" xfId="2" applyNumberFormat="1" applyFont="1" applyFill="1" applyAlignment="1"/>
    <xf numFmtId="0" fontId="34" fillId="0" borderId="0" xfId="2" applyFont="1" applyFill="1" applyAlignment="1">
      <alignment vertical="center"/>
    </xf>
    <xf numFmtId="0" fontId="31" fillId="0" borderId="0" xfId="41" applyFont="1" applyFill="1" applyAlignment="1"/>
    <xf numFmtId="0" fontId="25" fillId="0" borderId="0" xfId="2" applyFont="1" applyFill="1" applyAlignment="1">
      <alignment horizontal="right" indent="2"/>
    </xf>
    <xf numFmtId="0" fontId="32" fillId="0" borderId="0" xfId="36" applyFont="1" applyAlignment="1">
      <alignment vertical="center"/>
    </xf>
    <xf numFmtId="0" fontId="32" fillId="0" borderId="0" xfId="36" applyFont="1" applyAlignment="1">
      <alignment horizontal="right" indent="1"/>
    </xf>
    <xf numFmtId="0" fontId="32" fillId="0" borderId="0" xfId="36" applyFont="1" applyBorder="1" applyAlignment="1">
      <alignment horizontal="right" indent="1"/>
    </xf>
    <xf numFmtId="0" fontId="25" fillId="0" borderId="0" xfId="36" applyFont="1" applyAlignment="1">
      <alignment vertical="center"/>
    </xf>
    <xf numFmtId="0" fontId="25" fillId="0" borderId="0" xfId="36" applyFont="1" applyAlignment="1">
      <alignment horizontal="right" indent="1"/>
    </xf>
    <xf numFmtId="0" fontId="25" fillId="0" borderId="0" xfId="36" applyFont="1" applyBorder="1" applyAlignment="1">
      <alignment horizontal="right" indent="1"/>
    </xf>
    <xf numFmtId="0" fontId="5" fillId="0" borderId="6" xfId="36" applyFont="1" applyBorder="1" applyAlignment="1">
      <alignment horizontal="center" vertical="center" wrapText="1"/>
    </xf>
    <xf numFmtId="0" fontId="5" fillId="0" borderId="8" xfId="36" applyFont="1" applyBorder="1" applyAlignment="1">
      <alignment horizontal="center" vertical="center" wrapText="1"/>
    </xf>
    <xf numFmtId="0" fontId="5" fillId="0" borderId="8" xfId="36" applyFont="1" applyBorder="1" applyAlignment="1">
      <alignment horizontal="center" vertical="center"/>
    </xf>
    <xf numFmtId="0" fontId="5" fillId="0" borderId="9" xfId="36" applyFont="1" applyBorder="1" applyAlignment="1">
      <alignment horizontal="center" vertical="center"/>
    </xf>
    <xf numFmtId="0" fontId="5" fillId="0" borderId="7" xfId="36" applyFont="1" applyFill="1" applyBorder="1" applyAlignment="1">
      <alignment horizontal="center" vertical="center"/>
    </xf>
    <xf numFmtId="0" fontId="5" fillId="0" borderId="0" xfId="36" applyFont="1" applyAlignment="1">
      <alignment vertical="center"/>
    </xf>
    <xf numFmtId="190" fontId="25" fillId="0" borderId="0" xfId="36" applyNumberFormat="1" applyFont="1" applyAlignment="1">
      <alignment vertical="center"/>
    </xf>
    <xf numFmtId="0" fontId="25" fillId="0" borderId="0" xfId="36" applyFont="1" applyFill="1" applyBorder="1" applyAlignment="1">
      <alignment vertical="center"/>
    </xf>
    <xf numFmtId="191" fontId="37" fillId="0" borderId="0" xfId="36" applyNumberFormat="1" applyFont="1" applyFill="1" applyBorder="1" applyAlignment="1">
      <alignment horizontal="right" indent="1"/>
    </xf>
    <xf numFmtId="0" fontId="25" fillId="0" borderId="0" xfId="36" applyFont="1" applyBorder="1" applyAlignment="1"/>
    <xf numFmtId="0" fontId="25" fillId="0" borderId="0" xfId="36" applyFont="1" applyAlignment="1"/>
    <xf numFmtId="0" fontId="5" fillId="0" borderId="0" xfId="36" applyFont="1" applyBorder="1" applyAlignment="1">
      <alignment horizontal="center" vertical="center" wrapText="1"/>
    </xf>
    <xf numFmtId="0" fontId="34" fillId="0" borderId="0" xfId="36" applyFont="1" applyBorder="1" applyAlignment="1"/>
    <xf numFmtId="0" fontId="34" fillId="0" borderId="0" xfId="36" applyFont="1" applyFill="1" applyBorder="1" applyAlignment="1"/>
    <xf numFmtId="0" fontId="34" fillId="0" borderId="0" xfId="36" applyFont="1" applyFill="1" applyBorder="1" applyAlignment="1">
      <alignment vertical="center"/>
    </xf>
    <xf numFmtId="190" fontId="25" fillId="0" borderId="0" xfId="36" applyNumberFormat="1" applyFont="1" applyFill="1" applyBorder="1" applyAlignment="1">
      <alignment horizontal="right" indent="2"/>
    </xf>
    <xf numFmtId="0" fontId="41" fillId="0" borderId="0" xfId="2" applyFont="1"/>
    <xf numFmtId="189" fontId="25" fillId="0" borderId="0" xfId="2" applyNumberFormat="1" applyFont="1" applyBorder="1" applyAlignment="1">
      <alignment horizontal="left" indent="1"/>
    </xf>
    <xf numFmtId="189" fontId="25" fillId="0" borderId="0" xfId="2" applyNumberFormat="1" applyFont="1" applyBorder="1" applyAlignment="1">
      <alignment horizontal="left" indent="2"/>
    </xf>
    <xf numFmtId="189" fontId="34" fillId="0" borderId="0" xfId="2" applyNumberFormat="1" applyFont="1" applyBorder="1" applyAlignment="1">
      <alignment horizontal="left" indent="2"/>
    </xf>
    <xf numFmtId="189" fontId="25" fillId="0" borderId="0" xfId="2" applyNumberFormat="1" applyFont="1" applyAlignment="1">
      <alignment horizontal="left" indent="1"/>
    </xf>
    <xf numFmtId="191" fontId="5" fillId="0" borderId="0" xfId="2" applyNumberFormat="1" applyFont="1"/>
    <xf numFmtId="191" fontId="25" fillId="0" borderId="0" xfId="2" applyNumberFormat="1" applyFont="1" applyFill="1" applyBorder="1" applyAlignment="1">
      <alignment horizontal="right" indent="1"/>
    </xf>
    <xf numFmtId="0" fontId="5" fillId="0" borderId="8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5" fillId="0" borderId="0" xfId="37" applyFont="1" applyAlignment="1"/>
    <xf numFmtId="0" fontId="5" fillId="0" borderId="0" xfId="37" applyFont="1" applyFill="1" applyAlignment="1"/>
    <xf numFmtId="0" fontId="5" fillId="0" borderId="0" xfId="37" applyFont="1" applyAlignment="1">
      <alignment vertical="center"/>
    </xf>
    <xf numFmtId="191" fontId="37" fillId="0" borderId="0" xfId="37" applyNumberFormat="1" applyFont="1" applyFill="1" applyBorder="1" applyAlignment="1">
      <alignment horizontal="right" indent="1"/>
    </xf>
    <xf numFmtId="191" fontId="37" fillId="0" borderId="0" xfId="37" applyNumberFormat="1" applyFont="1" applyBorder="1" applyAlignment="1">
      <alignment horizontal="right" indent="1"/>
    </xf>
    <xf numFmtId="1" fontId="37" fillId="0" borderId="0" xfId="37" applyNumberFormat="1" applyFont="1" applyFill="1" applyBorder="1" applyAlignment="1">
      <alignment horizontal="right" indent="1"/>
    </xf>
    <xf numFmtId="0" fontId="5" fillId="0" borderId="0" xfId="37" quotePrefix="1" applyFont="1"/>
    <xf numFmtId="0" fontId="5" fillId="0" borderId="0" xfId="37" applyFont="1" applyAlignment="1">
      <alignment horizontal="center"/>
    </xf>
    <xf numFmtId="0" fontId="31" fillId="0" borderId="0" xfId="37" applyFont="1"/>
    <xf numFmtId="0" fontId="5" fillId="0" borderId="9" xfId="37" applyFont="1" applyBorder="1" applyAlignment="1">
      <alignment horizontal="center" vertical="center" wrapText="1"/>
    </xf>
    <xf numFmtId="0" fontId="5" fillId="0" borderId="0" xfId="37" applyFont="1" applyBorder="1"/>
    <xf numFmtId="0" fontId="5" fillId="0" borderId="7" xfId="37" applyFont="1" applyBorder="1" applyAlignment="1">
      <alignment horizontal="center" vertical="center" wrapText="1"/>
    </xf>
    <xf numFmtId="0" fontId="5" fillId="0" borderId="0" xfId="37" applyFont="1" applyBorder="1" applyAlignment="1"/>
    <xf numFmtId="0" fontId="5" fillId="0" borderId="0" xfId="37" applyFont="1" applyBorder="1" applyAlignment="1">
      <alignment vertical="center"/>
    </xf>
    <xf numFmtId="191" fontId="37" fillId="0" borderId="0" xfId="40" applyNumberFormat="1" applyFont="1" applyBorder="1" applyAlignment="1">
      <alignment horizontal="right" indent="1"/>
    </xf>
    <xf numFmtId="191" fontId="37" fillId="0" borderId="0" xfId="40" applyNumberFormat="1" applyFont="1" applyFill="1" applyBorder="1" applyAlignment="1">
      <alignment horizontal="right" indent="1"/>
    </xf>
    <xf numFmtId="0" fontId="18" fillId="0" borderId="0" xfId="37" applyFont="1" applyBorder="1" applyAlignment="1"/>
    <xf numFmtId="1" fontId="37" fillId="0" borderId="0" xfId="40" applyNumberFormat="1" applyFont="1" applyFill="1" applyBorder="1" applyAlignment="1">
      <alignment horizontal="right" indent="2"/>
    </xf>
    <xf numFmtId="190" fontId="25" fillId="0" borderId="0" xfId="37" applyNumberFormat="1" applyFont="1" applyFill="1" applyBorder="1" applyAlignment="1">
      <alignment horizontal="right" indent="2"/>
    </xf>
    <xf numFmtId="0" fontId="34" fillId="0" borderId="0" xfId="37" applyFont="1" applyBorder="1" applyAlignment="1"/>
    <xf numFmtId="1" fontId="25" fillId="0" borderId="0" xfId="37" applyNumberFormat="1" applyFont="1" applyBorder="1" applyAlignment="1">
      <alignment horizontal="right" indent="2"/>
    </xf>
    <xf numFmtId="1" fontId="37" fillId="0" borderId="0" xfId="37" applyNumberFormat="1" applyFont="1" applyFill="1" applyBorder="1" applyAlignment="1">
      <alignment horizontal="right" indent="2"/>
    </xf>
    <xf numFmtId="0" fontId="16" fillId="0" borderId="0" xfId="36" applyFont="1"/>
    <xf numFmtId="187" fontId="34" fillId="0" borderId="0" xfId="41" applyNumberFormat="1" applyFont="1" applyFill="1" applyBorder="1" applyAlignment="1">
      <alignment horizontal="right" indent="2"/>
    </xf>
    <xf numFmtId="187" fontId="34" fillId="0" borderId="0" xfId="41" quotePrefix="1" applyNumberFormat="1" applyFont="1" applyFill="1" applyBorder="1" applyAlignment="1">
      <alignment horizontal="right" indent="2"/>
    </xf>
    <xf numFmtId="0" fontId="34" fillId="0" borderId="11" xfId="2" applyFont="1" applyBorder="1" applyAlignment="1">
      <alignment horizontal="center"/>
    </xf>
    <xf numFmtId="0" fontId="34" fillId="0" borderId="0" xfId="2" applyFont="1"/>
    <xf numFmtId="189" fontId="34" fillId="0" borderId="0" xfId="2" applyNumberFormat="1" applyFont="1" applyBorder="1" applyAlignment="1">
      <alignment horizontal="left" indent="1"/>
    </xf>
    <xf numFmtId="0" fontId="36" fillId="0" borderId="0" xfId="2" applyFont="1" applyAlignment="1">
      <alignment vertical="center"/>
    </xf>
    <xf numFmtId="190" fontId="36" fillId="0" borderId="0" xfId="36" applyNumberFormat="1" applyFont="1" applyAlignment="1">
      <alignment vertical="center"/>
    </xf>
    <xf numFmtId="189" fontId="34" fillId="0" borderId="0" xfId="36" applyNumberFormat="1" applyFont="1" applyBorder="1" applyAlignment="1">
      <alignment horizontal="left" wrapText="1" indent="1"/>
    </xf>
    <xf numFmtId="189" fontId="25" fillId="0" borderId="0" xfId="36" applyNumberFormat="1" applyFont="1" applyBorder="1" applyAlignment="1">
      <alignment horizontal="left" wrapText="1" indent="1"/>
    </xf>
    <xf numFmtId="190" fontId="34" fillId="0" borderId="0" xfId="36" applyNumberFormat="1" applyFont="1" applyAlignment="1">
      <alignment vertical="center"/>
    </xf>
    <xf numFmtId="0" fontId="34" fillId="0" borderId="0" xfId="36" applyFont="1" applyAlignment="1">
      <alignment vertical="center"/>
    </xf>
    <xf numFmtId="190" fontId="44" fillId="0" borderId="0" xfId="36" applyNumberFormat="1" applyFont="1" applyAlignment="1">
      <alignment vertical="center"/>
    </xf>
    <xf numFmtId="0" fontId="0" fillId="0" borderId="11" xfId="0" applyBorder="1"/>
    <xf numFmtId="0" fontId="25" fillId="0" borderId="0" xfId="36" applyFont="1" applyAlignment="1">
      <alignment vertical="center"/>
    </xf>
    <xf numFmtId="0" fontId="31" fillId="0" borderId="0" xfId="36" applyFont="1" applyFill="1"/>
    <xf numFmtId="1" fontId="38" fillId="0" borderId="0" xfId="36" applyNumberFormat="1" applyFont="1" applyFill="1" applyBorder="1" applyAlignment="1">
      <alignment horizontal="right" indent="2"/>
    </xf>
    <xf numFmtId="0" fontId="0" fillId="0" borderId="0" xfId="0"/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18" fillId="0" borderId="0" xfId="2" applyFont="1"/>
    <xf numFmtId="0" fontId="5" fillId="0" borderId="9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187" fontId="25" fillId="0" borderId="11" xfId="2" applyNumberFormat="1" applyFont="1" applyFill="1" applyBorder="1" applyAlignment="1">
      <alignment horizontal="center"/>
    </xf>
    <xf numFmtId="189" fontId="25" fillId="0" borderId="0" xfId="2" applyNumberFormat="1" applyFont="1" applyFill="1" applyBorder="1" applyAlignment="1">
      <alignment horizontal="left" indent="2"/>
    </xf>
    <xf numFmtId="187" fontId="25" fillId="0" borderId="0" xfId="41" applyNumberFormat="1" applyFont="1" applyFill="1" applyBorder="1" applyAlignment="1">
      <alignment horizontal="right" indent="2"/>
    </xf>
    <xf numFmtId="0" fontId="31" fillId="0" borderId="0" xfId="36" applyFont="1" applyAlignment="1"/>
    <xf numFmtId="189" fontId="25" fillId="0" borderId="0" xfId="2" applyNumberFormat="1" applyFont="1" applyBorder="1" applyAlignment="1">
      <alignment horizontal="left" indent="1"/>
    </xf>
    <xf numFmtId="189" fontId="25" fillId="0" borderId="0" xfId="2" applyNumberFormat="1" applyFont="1" applyBorder="1" applyAlignment="1">
      <alignment horizontal="left" indent="2"/>
    </xf>
    <xf numFmtId="187" fontId="18" fillId="0" borderId="0" xfId="2" applyNumberFormat="1" applyFont="1" applyFill="1" applyBorder="1" applyAlignment="1">
      <alignment horizontal="center"/>
    </xf>
    <xf numFmtId="0" fontId="30" fillId="0" borderId="0" xfId="37" applyFont="1"/>
    <xf numFmtId="190" fontId="25" fillId="0" borderId="0" xfId="2" applyNumberFormat="1" applyFont="1" applyFill="1" applyBorder="1" applyAlignment="1">
      <alignment horizontal="center"/>
    </xf>
    <xf numFmtId="0" fontId="30" fillId="0" borderId="0" xfId="2" applyFont="1"/>
    <xf numFmtId="187" fontId="34" fillId="0" borderId="11" xfId="2" applyNumberFormat="1" applyFont="1" applyFill="1" applyBorder="1" applyAlignment="1">
      <alignment horizontal="left" indent="1"/>
    </xf>
    <xf numFmtId="0" fontId="34" fillId="0" borderId="11" xfId="2" applyFont="1" applyFill="1" applyBorder="1" applyAlignment="1">
      <alignment horizontal="left" indent="1"/>
    </xf>
    <xf numFmtId="0" fontId="45" fillId="0" borderId="0" xfId="0" applyFont="1"/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36" fillId="0" borderId="0" xfId="36" applyFont="1" applyAlignment="1">
      <alignment horizontal="right" indent="1"/>
    </xf>
    <xf numFmtId="0" fontId="46" fillId="0" borderId="0" xfId="36" applyFont="1" applyAlignment="1">
      <alignment horizontal="right" indent="1"/>
    </xf>
    <xf numFmtId="0" fontId="16" fillId="0" borderId="0" xfId="2" applyFont="1" applyAlignment="1">
      <alignment horizontal="center"/>
    </xf>
    <xf numFmtId="0" fontId="5" fillId="0" borderId="10" xfId="2" applyFont="1" applyBorder="1"/>
    <xf numFmtId="0" fontId="31" fillId="0" borderId="0" xfId="2" applyFont="1"/>
    <xf numFmtId="0" fontId="30" fillId="0" borderId="0" xfId="2" applyFont="1" applyFill="1"/>
    <xf numFmtId="0" fontId="43" fillId="0" borderId="0" xfId="37" applyFont="1"/>
    <xf numFmtId="0" fontId="31" fillId="0" borderId="0" xfId="2" applyFont="1" applyAlignment="1"/>
    <xf numFmtId="189" fontId="47" fillId="0" borderId="0" xfId="2" applyNumberFormat="1" applyFont="1" applyFill="1" applyBorder="1" applyAlignment="1">
      <alignment horizontal="left" indent="2"/>
    </xf>
    <xf numFmtId="189" fontId="47" fillId="0" borderId="10" xfId="2" applyNumberFormat="1" applyFont="1" applyFill="1" applyBorder="1" applyAlignment="1">
      <alignment horizontal="left" indent="2"/>
    </xf>
    <xf numFmtId="0" fontId="20" fillId="0" borderId="0" xfId="2" applyFont="1" applyFill="1" applyBorder="1" applyAlignment="1"/>
    <xf numFmtId="0" fontId="49" fillId="0" borderId="0" xfId="2" applyFont="1" applyFill="1" applyBorder="1" applyAlignment="1">
      <alignment horizontal="left" indent="1"/>
    </xf>
    <xf numFmtId="189" fontId="47" fillId="0" borderId="0" xfId="2" applyNumberFormat="1" applyFont="1" applyFill="1" applyBorder="1" applyAlignment="1">
      <alignment horizontal="left" indent="1"/>
    </xf>
    <xf numFmtId="190" fontId="25" fillId="0" borderId="0" xfId="2" applyNumberFormat="1" applyFont="1" applyFill="1" applyBorder="1" applyAlignment="1">
      <alignment horizontal="center" vertical="center"/>
    </xf>
    <xf numFmtId="190" fontId="25" fillId="0" borderId="11" xfId="2" applyNumberFormat="1" applyFont="1" applyFill="1" applyBorder="1" applyAlignment="1">
      <alignment horizontal="center" vertical="center"/>
    </xf>
    <xf numFmtId="189" fontId="25" fillId="0" borderId="10" xfId="2" applyNumberFormat="1" applyFont="1" applyFill="1" applyBorder="1" applyAlignment="1">
      <alignment horizontal="left" indent="2"/>
    </xf>
    <xf numFmtId="0" fontId="34" fillId="0" borderId="13" xfId="2" applyFont="1" applyFill="1" applyBorder="1" applyAlignment="1">
      <alignment horizontal="left" indent="1"/>
    </xf>
    <xf numFmtId="190" fontId="36" fillId="0" borderId="11" xfId="2" applyNumberFormat="1" applyFont="1" applyFill="1" applyBorder="1" applyAlignment="1">
      <alignment horizontal="center" vertical="center"/>
    </xf>
    <xf numFmtId="0" fontId="34" fillId="0" borderId="0" xfId="2" applyFont="1" applyBorder="1" applyAlignment="1">
      <alignment horizontal="center"/>
    </xf>
    <xf numFmtId="0" fontId="30" fillId="0" borderId="0" xfId="37" applyFont="1" applyFill="1"/>
    <xf numFmtId="191" fontId="25" fillId="0" borderId="0" xfId="2" applyNumberFormat="1" applyFont="1" applyFill="1" applyAlignment="1">
      <alignment vertical="center"/>
    </xf>
    <xf numFmtId="2" fontId="25" fillId="0" borderId="0" xfId="2" applyNumberFormat="1" applyFont="1"/>
    <xf numFmtId="191" fontId="37" fillId="0" borderId="0" xfId="2" applyNumberFormat="1" applyFont="1" applyFill="1" applyBorder="1" applyAlignment="1">
      <alignment horizontal="right" vertical="center" indent="1"/>
    </xf>
    <xf numFmtId="191" fontId="37" fillId="0" borderId="0" xfId="43" applyNumberFormat="1" applyFont="1" applyBorder="1" applyAlignment="1">
      <alignment horizontal="right" vertical="center" indent="1"/>
    </xf>
    <xf numFmtId="0" fontId="50" fillId="0" borderId="0" xfId="2" applyFont="1" applyFill="1"/>
    <xf numFmtId="0" fontId="50" fillId="0" borderId="0" xfId="36" applyFont="1"/>
    <xf numFmtId="0" fontId="51" fillId="0" borderId="0" xfId="2" applyFont="1" applyFill="1" applyAlignment="1">
      <alignment vertical="center"/>
    </xf>
    <xf numFmtId="191" fontId="50" fillId="0" borderId="0" xfId="2" applyNumberFormat="1" applyFont="1"/>
    <xf numFmtId="0" fontId="51" fillId="0" borderId="0" xfId="2" applyFont="1" applyAlignment="1">
      <alignment horizontal="left" indent="2"/>
    </xf>
    <xf numFmtId="189" fontId="25" fillId="0" borderId="0" xfId="2" applyNumberFormat="1" applyFont="1" applyAlignment="1">
      <alignment horizontal="left" indent="2"/>
    </xf>
    <xf numFmtId="0" fontId="50" fillId="0" borderId="0" xfId="37" applyFont="1"/>
    <xf numFmtId="0" fontId="52" fillId="0" borderId="0" xfId="37" applyFont="1" applyBorder="1" applyAlignment="1"/>
    <xf numFmtId="0" fontId="50" fillId="0" borderId="0" xfId="36" applyFont="1" applyAlignment="1">
      <alignment vertical="center"/>
    </xf>
    <xf numFmtId="0" fontId="30" fillId="0" borderId="0" xfId="0" applyFont="1" applyAlignment="1" applyProtection="1">
      <alignment horizontal="left" indent="1"/>
      <protection locked="0"/>
    </xf>
    <xf numFmtId="189" fontId="48" fillId="0" borderId="0" xfId="2" applyNumberFormat="1" applyFont="1" applyFill="1" applyBorder="1" applyAlignment="1">
      <alignment horizontal="left" wrapText="1" indent="1"/>
    </xf>
    <xf numFmtId="0" fontId="30" fillId="0" borderId="0" xfId="36" applyFont="1"/>
    <xf numFmtId="189" fontId="47" fillId="0" borderId="12" xfId="2" applyNumberFormat="1" applyFont="1" applyFill="1" applyBorder="1" applyAlignment="1">
      <alignment horizontal="left" indent="2"/>
    </xf>
    <xf numFmtId="0" fontId="18" fillId="0" borderId="10" xfId="2" applyFont="1" applyBorder="1" applyAlignment="1">
      <alignment wrapText="1"/>
    </xf>
    <xf numFmtId="49" fontId="25" fillId="0" borderId="0" xfId="41" applyNumberFormat="1" applyFont="1" applyFill="1" applyBorder="1" applyAlignment="1">
      <alignment horizontal="left" indent="3"/>
    </xf>
    <xf numFmtId="189" fontId="44" fillId="0" borderId="0" xfId="2" applyNumberFormat="1" applyFont="1" applyFill="1" applyBorder="1" applyAlignment="1">
      <alignment horizontal="left" wrapText="1" indent="1"/>
    </xf>
    <xf numFmtId="189" fontId="47" fillId="0" borderId="0" xfId="2" applyNumberFormat="1" applyFont="1" applyFill="1" applyBorder="1" applyAlignment="1">
      <alignment horizontal="left" indent="3"/>
    </xf>
    <xf numFmtId="189" fontId="25" fillId="0" borderId="0" xfId="2" applyNumberFormat="1" applyFont="1" applyFill="1" applyBorder="1" applyAlignment="1">
      <alignment horizontal="left" indent="3"/>
    </xf>
    <xf numFmtId="0" fontId="5" fillId="0" borderId="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49" fontId="25" fillId="0" borderId="10" xfId="41" applyNumberFormat="1" applyFont="1" applyFill="1" applyBorder="1" applyAlignment="1">
      <alignment horizontal="left" indent="2"/>
    </xf>
    <xf numFmtId="0" fontId="15" fillId="0" borderId="0" xfId="0" applyFont="1"/>
    <xf numFmtId="0" fontId="50" fillId="0" borderId="0" xfId="37" applyFont="1" applyFill="1"/>
    <xf numFmtId="0" fontId="53" fillId="0" borderId="0" xfId="37" applyFont="1"/>
    <xf numFmtId="0" fontId="52" fillId="0" borderId="0" xfId="37" applyFont="1"/>
    <xf numFmtId="190" fontId="54" fillId="0" borderId="0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/>
    </xf>
    <xf numFmtId="190" fontId="5" fillId="0" borderId="0" xfId="2" applyNumberFormat="1" applyFont="1" applyFill="1"/>
    <xf numFmtId="0" fontId="5" fillId="0" borderId="0" xfId="36" applyFont="1" applyAlignment="1">
      <alignment vertical="top" wrapText="1"/>
    </xf>
    <xf numFmtId="0" fontId="57" fillId="0" borderId="0" xfId="2" applyFont="1" applyAlignment="1">
      <alignment horizontal="center"/>
    </xf>
    <xf numFmtId="0" fontId="16" fillId="0" borderId="0" xfId="2" applyFont="1" applyFill="1"/>
    <xf numFmtId="0" fontId="17" fillId="0" borderId="0" xfId="2" applyFont="1" applyFill="1"/>
    <xf numFmtId="49" fontId="5" fillId="0" borderId="0" xfId="2" applyNumberFormat="1" applyFont="1" applyFill="1" applyAlignment="1">
      <alignment horizontal="left"/>
    </xf>
    <xf numFmtId="0" fontId="5" fillId="0" borderId="0" xfId="2" applyFont="1" applyFill="1" applyAlignment="1">
      <alignment horizontal="left"/>
    </xf>
    <xf numFmtId="0" fontId="30" fillId="0" borderId="0" xfId="2" applyFont="1" applyBorder="1" applyAlignment="1">
      <alignment horizontal="center"/>
    </xf>
    <xf numFmtId="0" fontId="36" fillId="0" borderId="0" xfId="2" applyFont="1" applyAlignment="1">
      <alignment vertical="center" wrapText="1"/>
    </xf>
    <xf numFmtId="0" fontId="59" fillId="0" borderId="0" xfId="2" applyFont="1"/>
    <xf numFmtId="0" fontId="59" fillId="0" borderId="0" xfId="2" applyFont="1" applyFill="1"/>
    <xf numFmtId="1" fontId="59" fillId="0" borderId="0" xfId="2" applyNumberFormat="1" applyFont="1" applyFill="1"/>
    <xf numFmtId="0" fontId="60" fillId="0" borderId="0" xfId="2" applyFont="1" applyFill="1" applyAlignment="1">
      <alignment vertical="center"/>
    </xf>
    <xf numFmtId="0" fontId="60" fillId="0" borderId="0" xfId="41" applyFont="1" applyFill="1" applyAlignment="1">
      <alignment vertical="center"/>
    </xf>
    <xf numFmtId="0" fontId="61" fillId="0" borderId="0" xfId="2" applyFont="1" applyFill="1"/>
    <xf numFmtId="0" fontId="60" fillId="0" borderId="0" xfId="2" applyFont="1"/>
    <xf numFmtId="0" fontId="59" fillId="0" borderId="0" xfId="37" applyFont="1" applyAlignment="1"/>
    <xf numFmtId="0" fontId="62" fillId="0" borderId="0" xfId="0" applyFont="1"/>
    <xf numFmtId="0" fontId="60" fillId="0" borderId="0" xfId="2" applyFont="1" applyFill="1"/>
    <xf numFmtId="0" fontId="63" fillId="0" borderId="0" xfId="2" applyFont="1" applyFill="1"/>
    <xf numFmtId="0" fontId="65" fillId="0" borderId="0" xfId="0" applyFont="1"/>
    <xf numFmtId="191" fontId="64" fillId="0" borderId="0" xfId="2" applyNumberFormat="1" applyFont="1"/>
    <xf numFmtId="190" fontId="63" fillId="0" borderId="0" xfId="36" applyNumberFormat="1" applyFont="1" applyAlignment="1">
      <alignment vertical="center"/>
    </xf>
    <xf numFmtId="190" fontId="63" fillId="0" borderId="0" xfId="36" applyNumberFormat="1" applyFont="1" applyFill="1" applyAlignment="1">
      <alignment vertical="center"/>
    </xf>
    <xf numFmtId="187" fontId="47" fillId="0" borderId="0" xfId="41" applyNumberFormat="1" applyFont="1" applyFill="1" applyBorder="1" applyAlignment="1">
      <alignment horizontal="right" indent="2"/>
    </xf>
    <xf numFmtId="0" fontId="25" fillId="0" borderId="0" xfId="2" applyFont="1" applyFill="1"/>
    <xf numFmtId="1" fontId="25" fillId="0" borderId="0" xfId="36" applyNumberFormat="1" applyFont="1" applyFill="1" applyBorder="1" applyAlignment="1">
      <alignment horizontal="right" indent="2"/>
    </xf>
    <xf numFmtId="192" fontId="51" fillId="0" borderId="0" xfId="36" applyNumberFormat="1" applyFont="1" applyAlignment="1">
      <alignment horizontal="left" indent="1"/>
    </xf>
    <xf numFmtId="3" fontId="66" fillId="0" borderId="0" xfId="2" applyNumberFormat="1" applyFont="1"/>
    <xf numFmtId="187" fontId="0" fillId="0" borderId="0" xfId="0" applyNumberFormat="1"/>
    <xf numFmtId="0" fontId="67" fillId="0" borderId="0" xfId="0" applyFont="1"/>
    <xf numFmtId="0" fontId="20" fillId="0" borderId="0" xfId="0" applyFont="1"/>
    <xf numFmtId="0" fontId="68" fillId="0" borderId="0" xfId="0" applyFont="1"/>
    <xf numFmtId="0" fontId="5" fillId="0" borderId="0" xfId="36" applyFont="1" applyAlignment="1">
      <alignment horizontal="right"/>
    </xf>
    <xf numFmtId="0" fontId="69" fillId="0" borderId="0" xfId="0" applyFont="1"/>
    <xf numFmtId="0" fontId="18" fillId="0" borderId="0" xfId="37" applyFont="1" applyFill="1" applyBorder="1" applyAlignment="1"/>
    <xf numFmtId="190" fontId="70" fillId="0" borderId="0" xfId="36" applyNumberFormat="1" applyFont="1" applyAlignment="1">
      <alignment vertical="center"/>
    </xf>
    <xf numFmtId="0" fontId="64" fillId="0" borderId="0" xfId="0" applyFont="1"/>
    <xf numFmtId="0" fontId="5" fillId="0" borderId="0" xfId="2" applyFont="1" applyFill="1" applyAlignment="1">
      <alignment horizontal="center"/>
    </xf>
    <xf numFmtId="0" fontId="64" fillId="0" borderId="0" xfId="37" applyFont="1"/>
    <xf numFmtId="0" fontId="5" fillId="0" borderId="9" xfId="36" applyFont="1" applyFill="1" applyBorder="1" applyAlignment="1">
      <alignment horizontal="center" vertical="center"/>
    </xf>
    <xf numFmtId="0" fontId="72" fillId="0" borderId="0" xfId="2" applyFont="1" applyFill="1"/>
    <xf numFmtId="0" fontId="18" fillId="0" borderId="0" xfId="0" applyFont="1" applyFill="1" applyAlignment="1">
      <alignment horizontal="left"/>
    </xf>
    <xf numFmtId="0" fontId="52" fillId="0" borderId="0" xfId="0" applyFont="1" applyFill="1" applyAlignment="1">
      <alignment horizontal="left"/>
    </xf>
    <xf numFmtId="49" fontId="52" fillId="0" borderId="0" xfId="1" applyNumberFormat="1" applyFont="1" applyFill="1" applyAlignment="1" applyProtection="1">
      <alignment horizontal="left"/>
    </xf>
    <xf numFmtId="49" fontId="18" fillId="0" borderId="0" xfId="1" applyNumberFormat="1" applyFont="1" applyFill="1" applyAlignment="1" applyProtection="1">
      <alignment horizontal="left"/>
    </xf>
    <xf numFmtId="0" fontId="73" fillId="0" borderId="0" xfId="2" applyFont="1" applyFill="1" applyAlignment="1">
      <alignment horizontal="left"/>
    </xf>
    <xf numFmtId="0" fontId="18" fillId="0" borderId="0" xfId="2" applyFont="1" applyFill="1" applyAlignment="1">
      <alignment horizontal="center"/>
    </xf>
    <xf numFmtId="0" fontId="5" fillId="0" borderId="0" xfId="0" applyFont="1" applyFill="1" applyAlignment="1">
      <alignment horizontal="left"/>
    </xf>
    <xf numFmtId="49" fontId="5" fillId="0" borderId="0" xfId="2" applyNumberFormat="1" applyFont="1" applyFill="1"/>
    <xf numFmtId="0" fontId="20" fillId="0" borderId="0" xfId="0" applyFont="1" applyAlignment="1">
      <alignment horizontal="right" indent="1"/>
    </xf>
    <xf numFmtId="0" fontId="20" fillId="0" borderId="0" xfId="0" quotePrefix="1" applyFont="1" applyAlignment="1">
      <alignment horizontal="center"/>
    </xf>
    <xf numFmtId="0" fontId="20" fillId="0" borderId="0" xfId="0" quotePrefix="1" applyFont="1" applyAlignment="1">
      <alignment horizontal="right" indent="1"/>
    </xf>
    <xf numFmtId="0" fontId="5" fillId="0" borderId="0" xfId="0" applyFont="1" applyAlignment="1">
      <alignment horizontal="right" indent="1"/>
    </xf>
    <xf numFmtId="0" fontId="5" fillId="0" borderId="0" xfId="0" quotePrefix="1" applyFont="1" applyAlignment="1">
      <alignment horizontal="center"/>
    </xf>
    <xf numFmtId="0" fontId="5" fillId="0" borderId="0" xfId="36" applyFont="1" applyAlignment="1">
      <alignment wrapText="1"/>
    </xf>
    <xf numFmtId="0" fontId="16" fillId="0" borderId="0" xfId="47" applyFont="1" applyFill="1" applyAlignment="1">
      <alignment horizontal="left"/>
    </xf>
    <xf numFmtId="0" fontId="18" fillId="0" borderId="5" xfId="2" applyFont="1" applyFill="1" applyBorder="1" applyAlignment="1">
      <alignment vertical="center" wrapText="1"/>
    </xf>
    <xf numFmtId="190" fontId="25" fillId="0" borderId="13" xfId="2" applyNumberFormat="1" applyFont="1" applyFill="1" applyBorder="1" applyAlignment="1">
      <alignment horizontal="center"/>
    </xf>
    <xf numFmtId="190" fontId="34" fillId="0" borderId="0" xfId="2" applyNumberFormat="1" applyFont="1" applyFill="1" applyBorder="1" applyAlignment="1">
      <alignment horizontal="center"/>
    </xf>
    <xf numFmtId="190" fontId="44" fillId="0" borderId="0" xfId="2" applyNumberFormat="1" applyFont="1" applyFill="1" applyBorder="1" applyAlignment="1">
      <alignment horizontal="center"/>
    </xf>
    <xf numFmtId="189" fontId="47" fillId="0" borderId="10" xfId="2" applyNumberFormat="1" applyFont="1" applyFill="1" applyBorder="1" applyAlignment="1">
      <alignment horizontal="left" indent="1"/>
    </xf>
    <xf numFmtId="190" fontId="25" fillId="0" borderId="0" xfId="2" applyNumberFormat="1" applyFont="1" applyFill="1" applyBorder="1" applyAlignment="1">
      <alignment horizontal="right" indent="1"/>
    </xf>
    <xf numFmtId="189" fontId="25" fillId="0" borderId="10" xfId="2" applyNumberFormat="1" applyFont="1" applyFill="1" applyBorder="1" applyAlignment="1">
      <alignment horizontal="left" indent="1"/>
    </xf>
    <xf numFmtId="189" fontId="47" fillId="0" borderId="10" xfId="2" applyNumberFormat="1" applyFont="1" applyFill="1" applyBorder="1" applyAlignment="1">
      <alignment horizontal="left" wrapText="1" indent="1"/>
    </xf>
    <xf numFmtId="49" fontId="25" fillId="0" borderId="10" xfId="2" applyNumberFormat="1" applyFont="1" applyFill="1" applyBorder="1" applyAlignment="1">
      <alignment horizontal="left" indent="1"/>
    </xf>
    <xf numFmtId="0" fontId="30" fillId="0" borderId="1" xfId="2" applyFont="1" applyBorder="1" applyAlignment="1"/>
    <xf numFmtId="49" fontId="48" fillId="0" borderId="0" xfId="2" quotePrefix="1" applyNumberFormat="1" applyFont="1" applyFill="1" applyBorder="1" applyAlignment="1">
      <alignment horizontal="left"/>
    </xf>
    <xf numFmtId="0" fontId="31" fillId="0" borderId="0" xfId="2" applyFont="1" applyFill="1" applyAlignment="1">
      <alignment horizontal="left" indent="1"/>
    </xf>
    <xf numFmtId="0" fontId="31" fillId="0" borderId="0" xfId="2" applyFont="1" applyAlignment="1">
      <alignment horizontal="left" indent="1"/>
    </xf>
    <xf numFmtId="0" fontId="34" fillId="0" borderId="10" xfId="2" applyFont="1" applyFill="1" applyBorder="1" applyAlignment="1">
      <alignment horizontal="left" indent="1"/>
    </xf>
    <xf numFmtId="165" fontId="25" fillId="0" borderId="10" xfId="41" applyNumberFormat="1" applyFont="1" applyFill="1" applyBorder="1" applyAlignment="1">
      <alignment horizontal="left" indent="3"/>
    </xf>
    <xf numFmtId="187" fontId="34" fillId="0" borderId="10" xfId="2" applyNumberFormat="1" applyFont="1" applyFill="1" applyBorder="1" applyAlignment="1">
      <alignment horizontal="left" indent="1"/>
    </xf>
    <xf numFmtId="189" fontId="25" fillId="0" borderId="10" xfId="41" applyNumberFormat="1" applyFont="1" applyFill="1" applyBorder="1" applyAlignment="1">
      <alignment horizontal="left" indent="2"/>
    </xf>
    <xf numFmtId="0" fontId="18" fillId="0" borderId="0" xfId="2" applyFont="1" applyFill="1" applyAlignment="1">
      <alignment horizontal="left"/>
    </xf>
    <xf numFmtId="187" fontId="25" fillId="0" borderId="0" xfId="41" applyNumberFormat="1" applyFont="1" applyFill="1" applyBorder="1" applyAlignment="1">
      <alignment horizontal="right" indent="1"/>
    </xf>
    <xf numFmtId="187" fontId="25" fillId="0" borderId="0" xfId="41" quotePrefix="1" applyNumberFormat="1" applyFont="1" applyFill="1" applyBorder="1" applyAlignment="1">
      <alignment horizontal="right" indent="1"/>
    </xf>
    <xf numFmtId="0" fontId="51" fillId="0" borderId="0" xfId="2" applyFont="1" applyFill="1" applyAlignment="1">
      <alignment horizontal="right" vertical="center" indent="1"/>
    </xf>
    <xf numFmtId="187" fontId="34" fillId="0" borderId="0" xfId="41" applyNumberFormat="1" applyFont="1" applyFill="1" applyBorder="1" applyAlignment="1">
      <alignment horizontal="right" indent="1"/>
    </xf>
    <xf numFmtId="187" fontId="34" fillId="0" borderId="0" xfId="41" quotePrefix="1" applyNumberFormat="1" applyFont="1" applyFill="1" applyBorder="1" applyAlignment="1">
      <alignment horizontal="right" indent="1"/>
    </xf>
    <xf numFmtId="187" fontId="18" fillId="0" borderId="0" xfId="2" applyNumberFormat="1" applyFont="1" applyFill="1" applyBorder="1" applyAlignment="1"/>
    <xf numFmtId="187" fontId="34" fillId="0" borderId="0" xfId="2" applyNumberFormat="1" applyFont="1" applyFill="1" applyBorder="1" applyAlignment="1"/>
    <xf numFmtId="1" fontId="37" fillId="0" borderId="0" xfId="2" applyNumberFormat="1" applyFont="1" applyFill="1" applyBorder="1" applyAlignment="1">
      <alignment horizontal="right" indent="2"/>
    </xf>
    <xf numFmtId="187" fontId="38" fillId="0" borderId="0" xfId="41" applyNumberFormat="1" applyFont="1" applyFill="1" applyBorder="1" applyAlignment="1">
      <alignment horizontal="right" indent="1"/>
    </xf>
    <xf numFmtId="187" fontId="37" fillId="0" borderId="0" xfId="41" applyNumberFormat="1" applyFont="1" applyFill="1" applyBorder="1" applyAlignment="1">
      <alignment horizontal="right" indent="2"/>
    </xf>
    <xf numFmtId="0" fontId="5" fillId="0" borderId="0" xfId="41" applyFont="1" applyFill="1" applyBorder="1"/>
    <xf numFmtId="187" fontId="18" fillId="0" borderId="5" xfId="2" applyNumberFormat="1" applyFont="1" applyFill="1" applyBorder="1" applyAlignment="1"/>
    <xf numFmtId="1" fontId="18" fillId="0" borderId="0" xfId="2" applyNumberFormat="1" applyFont="1" applyFill="1" applyBorder="1" applyAlignment="1"/>
    <xf numFmtId="187" fontId="18" fillId="0" borderId="0" xfId="41" applyNumberFormat="1" applyFont="1" applyFill="1" applyBorder="1" applyAlignment="1"/>
    <xf numFmtId="1" fontId="25" fillId="0" borderId="0" xfId="2" quotePrefix="1" applyNumberFormat="1" applyFont="1" applyFill="1" applyBorder="1" applyAlignment="1">
      <alignment horizontal="right" indent="2"/>
    </xf>
    <xf numFmtId="187" fontId="5" fillId="0" borderId="0" xfId="41" applyNumberFormat="1" applyFont="1" applyFill="1" applyBorder="1" applyAlignment="1"/>
    <xf numFmtId="189" fontId="25" fillId="0" borderId="0" xfId="2" applyNumberFormat="1" applyFont="1" applyFill="1" applyBorder="1" applyAlignment="1">
      <alignment horizontal="left" indent="1"/>
    </xf>
    <xf numFmtId="187" fontId="34" fillId="0" borderId="5" xfId="2" applyNumberFormat="1" applyFont="1" applyFill="1" applyBorder="1" applyAlignment="1"/>
    <xf numFmtId="1" fontId="34" fillId="0" borderId="0" xfId="2" applyNumberFormat="1" applyFont="1" applyFill="1" applyBorder="1" applyAlignment="1"/>
    <xf numFmtId="187" fontId="34" fillId="0" borderId="0" xfId="41" applyNumberFormat="1" applyFont="1" applyFill="1" applyBorder="1" applyAlignment="1"/>
    <xf numFmtId="187" fontId="34" fillId="0" borderId="0" xfId="41" applyNumberFormat="1" applyFont="1" applyFill="1" applyBorder="1" applyAlignment="1">
      <alignment horizontal="left" indent="1"/>
    </xf>
    <xf numFmtId="0" fontId="25" fillId="0" borderId="0" xfId="2" applyFont="1" applyFill="1" applyBorder="1" applyAlignment="1">
      <alignment horizontal="right" vertical="center" indent="1"/>
    </xf>
    <xf numFmtId="3" fontId="25" fillId="0" borderId="0" xfId="2" applyNumberFormat="1" applyFont="1" applyFill="1" applyBorder="1" applyAlignment="1">
      <alignment horizontal="right" vertical="center" indent="1"/>
    </xf>
    <xf numFmtId="0" fontId="58" fillId="0" borderId="0" xfId="2" applyFont="1" applyBorder="1"/>
    <xf numFmtId="0" fontId="25" fillId="0" borderId="0" xfId="2" applyFont="1" applyAlignment="1">
      <alignment horizontal="right" indent="2"/>
    </xf>
    <xf numFmtId="0" fontId="5" fillId="0" borderId="0" xfId="2" applyFont="1" applyBorder="1" applyAlignment="1">
      <alignment horizontal="right" vertical="center" indent="2"/>
    </xf>
    <xf numFmtId="0" fontId="5" fillId="0" borderId="0" xfId="2" applyFont="1" applyFill="1" applyBorder="1" applyAlignment="1">
      <alignment horizontal="right" vertical="center" indent="2"/>
    </xf>
    <xf numFmtId="0" fontId="18" fillId="0" borderId="0" xfId="2" applyFont="1" applyBorder="1" applyAlignment="1">
      <alignment horizontal="right" indent="2"/>
    </xf>
    <xf numFmtId="1" fontId="25" fillId="0" borderId="0" xfId="2" applyNumberFormat="1" applyFont="1" applyAlignment="1">
      <alignment horizontal="right" indent="2"/>
    </xf>
    <xf numFmtId="191" fontId="30" fillId="0" borderId="0" xfId="2" applyNumberFormat="1" applyFont="1" applyAlignment="1">
      <alignment vertical="center"/>
    </xf>
    <xf numFmtId="189" fontId="25" fillId="0" borderId="0" xfId="42" applyNumberFormat="1" applyFont="1" applyBorder="1" applyAlignment="1">
      <alignment horizontal="left" indent="1"/>
    </xf>
    <xf numFmtId="1" fontId="25" fillId="0" borderId="0" xfId="37" applyNumberFormat="1" applyFont="1" applyFill="1" applyBorder="1" applyAlignment="1">
      <alignment horizontal="right" indent="2"/>
    </xf>
    <xf numFmtId="0" fontId="18" fillId="0" borderId="0" xfId="37" applyFont="1"/>
    <xf numFmtId="188" fontId="25" fillId="0" borderId="10" xfId="37" applyNumberFormat="1" applyFont="1" applyBorder="1" applyAlignment="1">
      <alignment horizontal="left" indent="1"/>
    </xf>
    <xf numFmtId="191" fontId="37" fillId="0" borderId="0" xfId="37" applyNumberFormat="1" applyFont="1" applyAlignment="1">
      <alignment horizontal="right" indent="1"/>
    </xf>
    <xf numFmtId="191" fontId="37" fillId="0" borderId="0" xfId="43" applyNumberFormat="1" applyFont="1" applyBorder="1" applyAlignment="1">
      <alignment horizontal="right" indent="1"/>
    </xf>
    <xf numFmtId="0" fontId="0" fillId="0" borderId="0" xfId="0" applyAlignment="1">
      <alignment horizontal="right" indent="2"/>
    </xf>
    <xf numFmtId="0" fontId="15" fillId="0" borderId="0" xfId="0" applyFont="1" applyAlignment="1">
      <alignment horizontal="right" indent="2"/>
    </xf>
    <xf numFmtId="189" fontId="25" fillId="0" borderId="0" xfId="2" applyNumberFormat="1" applyFont="1" applyBorder="1" applyAlignment="1">
      <alignment horizontal="left" indent="3"/>
    </xf>
    <xf numFmtId="0" fontId="18" fillId="0" borderId="0" xfId="36" applyFont="1" applyAlignment="1"/>
    <xf numFmtId="1" fontId="18" fillId="0" borderId="5" xfId="2" applyNumberFormat="1" applyFont="1" applyFill="1" applyBorder="1" applyAlignment="1"/>
    <xf numFmtId="1" fontId="55" fillId="0" borderId="0" xfId="2" applyNumberFormat="1" applyFont="1" applyFill="1" applyBorder="1" applyAlignment="1"/>
    <xf numFmtId="0" fontId="18" fillId="0" borderId="0" xfId="41" applyFont="1" applyFill="1" applyBorder="1" applyAlignment="1"/>
    <xf numFmtId="1" fontId="34" fillId="0" borderId="5" xfId="2" applyNumberFormat="1" applyFont="1" applyFill="1" applyBorder="1" applyAlignment="1"/>
    <xf numFmtId="1" fontId="48" fillId="0" borderId="0" xfId="2" applyNumberFormat="1" applyFont="1" applyFill="1" applyBorder="1" applyAlignment="1"/>
    <xf numFmtId="0" fontId="34" fillId="0" borderId="0" xfId="41" applyFont="1" applyFill="1" applyBorder="1" applyAlignment="1"/>
    <xf numFmtId="0" fontId="5" fillId="0" borderId="0" xfId="36" applyFont="1" applyBorder="1" applyAlignment="1">
      <alignment vertical="center"/>
    </xf>
    <xf numFmtId="190" fontId="25" fillId="0" borderId="0" xfId="36" quotePrefix="1" applyNumberFormat="1" applyFont="1" applyFill="1" applyBorder="1" applyAlignment="1">
      <alignment horizontal="right" indent="2"/>
    </xf>
    <xf numFmtId="189" fontId="25" fillId="0" borderId="0" xfId="36" applyNumberFormat="1" applyFont="1" applyBorder="1" applyAlignment="1">
      <alignment horizontal="left" indent="1"/>
    </xf>
    <xf numFmtId="0" fontId="34" fillId="0" borderId="0" xfId="41" applyFont="1" applyBorder="1" applyAlignment="1"/>
    <xf numFmtId="191" fontId="37" fillId="0" borderId="0" xfId="36" quotePrefix="1" applyNumberFormat="1" applyFont="1" applyFill="1" applyBorder="1" applyAlignment="1">
      <alignment horizontal="right" indent="1"/>
    </xf>
    <xf numFmtId="1" fontId="37" fillId="0" borderId="0" xfId="36" applyNumberFormat="1" applyFont="1" applyFill="1" applyBorder="1" applyAlignment="1">
      <alignment horizontal="right" indent="2"/>
    </xf>
    <xf numFmtId="189" fontId="25" fillId="0" borderId="10" xfId="36" applyNumberFormat="1" applyFont="1" applyBorder="1" applyAlignment="1">
      <alignment horizontal="left" indent="1"/>
    </xf>
    <xf numFmtId="49" fontId="34" fillId="0" borderId="0" xfId="36" quotePrefix="1" applyNumberFormat="1" applyFont="1" applyBorder="1" applyAlignment="1">
      <alignment horizontal="left"/>
    </xf>
    <xf numFmtId="0" fontId="31" fillId="0" borderId="0" xfId="36" applyFont="1" applyFill="1" applyAlignment="1">
      <alignment horizontal="left" indent="1"/>
    </xf>
    <xf numFmtId="0" fontId="40" fillId="0" borderId="0" xfId="36" applyFont="1" applyAlignment="1"/>
    <xf numFmtId="189" fontId="47" fillId="0" borderId="0" xfId="36" applyNumberFormat="1" applyFont="1" applyBorder="1" applyAlignment="1">
      <alignment horizontal="left" indent="1"/>
    </xf>
    <xf numFmtId="187" fontId="38" fillId="0" borderId="0" xfId="41" applyNumberFormat="1" applyFont="1" applyFill="1" applyBorder="1" applyAlignment="1">
      <alignment horizontal="right" indent="2"/>
    </xf>
    <xf numFmtId="0" fontId="5" fillId="0" borderId="7" xfId="2" applyFont="1" applyFill="1" applyBorder="1" applyAlignment="1">
      <alignment horizontal="left" vertical="center" indent="1"/>
    </xf>
    <xf numFmtId="0" fontId="5" fillId="0" borderId="6" xfId="2" applyFont="1" applyFill="1" applyBorder="1" applyAlignment="1">
      <alignment horizontal="left" vertical="center" indent="1"/>
    </xf>
    <xf numFmtId="0" fontId="5" fillId="0" borderId="6" xfId="36" applyFont="1" applyBorder="1" applyAlignment="1">
      <alignment horizontal="left" vertical="center" wrapText="1" indent="1"/>
    </xf>
    <xf numFmtId="190" fontId="25" fillId="0" borderId="0" xfId="36" quotePrefix="1" applyNumberFormat="1" applyFont="1" applyFill="1" applyBorder="1" applyAlignment="1">
      <alignment horizontal="right" indent="1"/>
    </xf>
    <xf numFmtId="0" fontId="5" fillId="0" borderId="6" xfId="36" applyFont="1" applyBorder="1" applyAlignment="1">
      <alignment horizontal="left" vertical="center" indent="1"/>
    </xf>
    <xf numFmtId="0" fontId="5" fillId="0" borderId="0" xfId="1" applyFont="1" applyFill="1" applyAlignment="1" applyProtection="1">
      <alignment horizontal="left"/>
    </xf>
    <xf numFmtId="0" fontId="5" fillId="0" borderId="0" xfId="1" applyFont="1" applyFill="1" applyAlignment="1" applyProtection="1"/>
    <xf numFmtId="0" fontId="5" fillId="0" borderId="0" xfId="1" applyFont="1" applyFill="1" applyAlignment="1" applyProtection="1">
      <alignment horizontal="left" indent="1"/>
    </xf>
    <xf numFmtId="0" fontId="6" fillId="0" borderId="1" xfId="0" applyFont="1" applyBorder="1" applyAlignment="1"/>
    <xf numFmtId="0" fontId="9" fillId="0" borderId="1" xfId="0" applyFont="1" applyBorder="1" applyAlignment="1"/>
    <xf numFmtId="0" fontId="1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12" xfId="37" applyFont="1" applyBorder="1" applyAlignment="1">
      <alignment horizontal="center" vertical="center"/>
    </xf>
    <xf numFmtId="0" fontId="5" fillId="0" borderId="10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5" fillId="0" borderId="9" xfId="37" applyFont="1" applyBorder="1" applyAlignment="1">
      <alignment horizontal="center"/>
    </xf>
    <xf numFmtId="0" fontId="5" fillId="0" borderId="7" xfId="37" applyFont="1" applyBorder="1" applyAlignment="1">
      <alignment horizontal="center"/>
    </xf>
    <xf numFmtId="0" fontId="5" fillId="0" borderId="6" xfId="37" applyFont="1" applyBorder="1" applyAlignment="1">
      <alignment horizontal="center"/>
    </xf>
    <xf numFmtId="0" fontId="5" fillId="0" borderId="13" xfId="37" applyFont="1" applyBorder="1" applyAlignment="1">
      <alignment horizontal="center" vertical="center" wrapText="1"/>
    </xf>
    <xf numFmtId="0" fontId="5" fillId="0" borderId="15" xfId="37" applyFont="1" applyBorder="1" applyAlignment="1">
      <alignment horizontal="center" vertical="center" wrapText="1"/>
    </xf>
    <xf numFmtId="0" fontId="5" fillId="0" borderId="5" xfId="37" applyFont="1" applyBorder="1" applyAlignment="1">
      <alignment horizontal="center"/>
    </xf>
  </cellXfs>
  <cellStyles count="48">
    <cellStyle name="0mitP" xfId="4"/>
    <cellStyle name="0ohneP" xfId="5"/>
    <cellStyle name="10mitP" xfId="6"/>
    <cellStyle name="12mitP" xfId="7"/>
    <cellStyle name="12ohneP" xfId="8"/>
    <cellStyle name="13mitP" xfId="9"/>
    <cellStyle name="1mitP" xfId="10"/>
    <cellStyle name="1ohneP" xfId="11"/>
    <cellStyle name="2mitP" xfId="12"/>
    <cellStyle name="2ohneP" xfId="13"/>
    <cellStyle name="3mitP" xfId="14"/>
    <cellStyle name="3ohneP" xfId="15"/>
    <cellStyle name="4mitP" xfId="16"/>
    <cellStyle name="4ohneP" xfId="17"/>
    <cellStyle name="5x indented GHG Textfiels" xfId="18"/>
    <cellStyle name="6mitP" xfId="19"/>
    <cellStyle name="6ohneP" xfId="20"/>
    <cellStyle name="7mitP" xfId="21"/>
    <cellStyle name="9mitP" xfId="22"/>
    <cellStyle name="9ohneP" xfId="23"/>
    <cellStyle name="Comma [0]" xfId="24"/>
    <cellStyle name="Comma [0] 2" xfId="45"/>
    <cellStyle name="Currency [0]" xfId="25"/>
    <cellStyle name="CustomizationCells" xfId="26"/>
    <cellStyle name="Eine_Nachkommastelle" xfId="27"/>
    <cellStyle name="FEST" xfId="28"/>
    <cellStyle name="Fuss" xfId="29"/>
    <cellStyle name="Hyperlink 2" xfId="3"/>
    <cellStyle name="Hyperlink 2 2" xfId="30"/>
    <cellStyle name="Komma 2" xfId="31"/>
    <cellStyle name="Komma 3" xfId="32"/>
    <cellStyle name="Link" xfId="1" builtinId="8"/>
    <cellStyle name="mitP" xfId="33"/>
    <cellStyle name="Ohne_Nachkomma" xfId="34"/>
    <cellStyle name="ohneP" xfId="35"/>
    <cellStyle name="Prozent 2" xfId="40"/>
    <cellStyle name="Standard" xfId="0" builtinId="0"/>
    <cellStyle name="Standard 2" xfId="2"/>
    <cellStyle name="Standard 2 2" xfId="36"/>
    <cellStyle name="Standard 2 3" xfId="44"/>
    <cellStyle name="Standard 3" xfId="37"/>
    <cellStyle name="Standard 4" xfId="38"/>
    <cellStyle name="Standard 5" xfId="39"/>
    <cellStyle name="Standard 5 2" xfId="46"/>
    <cellStyle name="Standard_Energie_2012" xfId="41"/>
    <cellStyle name="Standard_RW_HG_Dez2012_kurz_FW" xfId="42"/>
    <cellStyle name="Standard_Tabelle1 (2)" xfId="47"/>
    <cellStyle name="Standard_Vorbericht_Energie" xfId="43"/>
  </cellStyles>
  <dxfs count="0"/>
  <tableStyles count="0" defaultTableStyle="TableStyleMedium2" defaultPivotStyle="PivotStyleLight16"/>
  <colors>
    <mruColors>
      <color rgb="FF9BBB59"/>
      <color rgb="FF9BBB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18</xdr:row>
      <xdr:rowOff>114300</xdr:rowOff>
    </xdr:from>
    <xdr:to>
      <xdr:col>4</xdr:col>
      <xdr:colOff>647700</xdr:colOff>
      <xdr:row>36</xdr:row>
      <xdr:rowOff>76200</xdr:rowOff>
    </xdr:to>
    <xdr:sp macro="" textlink="">
      <xdr:nvSpPr>
        <xdr:cNvPr id="1034" name="Rectangl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826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24" name="Textfeld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539750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66676</xdr:colOff>
      <xdr:row>18</xdr:row>
      <xdr:rowOff>117476</xdr:rowOff>
    </xdr:from>
    <xdr:to>
      <xdr:col>4</xdr:col>
      <xdr:colOff>657627</xdr:colOff>
      <xdr:row>36</xdr:row>
      <xdr:rowOff>79777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1" y="4432301"/>
          <a:ext cx="2876951" cy="287695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50</xdr:row>
      <xdr:rowOff>0</xdr:rowOff>
    </xdr:from>
    <xdr:to>
      <xdr:col>7</xdr:col>
      <xdr:colOff>2522241</xdr:colOff>
      <xdr:row>56</xdr:row>
      <xdr:rowOff>46063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57675" y="9229725"/>
          <a:ext cx="3179466" cy="10461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190500</xdr:rowOff>
        </xdr:from>
        <xdr:to>
          <xdr:col>3</xdr:col>
          <xdr:colOff>476250</xdr:colOff>
          <xdr:row>10</xdr:row>
          <xdr:rowOff>161925</xdr:rowOff>
        </xdr:to>
        <xdr:sp macro="" textlink="">
          <xdr:nvSpPr>
            <xdr:cNvPr id="60419" name="Object 3" hidden="1">
              <a:extLst>
                <a:ext uri="{63B3BB69-23CF-44E3-9099-C40C66FF867C}">
                  <a14:compatExt spid="_x0000_s60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"/>
      <c r="B1" s="396"/>
      <c r="C1" s="397"/>
      <c r="D1" s="397"/>
      <c r="E1" s="397"/>
      <c r="F1" s="397"/>
      <c r="G1" s="397"/>
      <c r="H1" s="397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398" t="s">
        <v>1</v>
      </c>
      <c r="I3" s="3"/>
    </row>
    <row r="4" spans="1:9">
      <c r="A4" s="10"/>
      <c r="B4" s="10"/>
      <c r="C4" s="10"/>
      <c r="D4" s="10"/>
      <c r="E4" s="10"/>
      <c r="F4" s="10"/>
      <c r="G4" s="10"/>
      <c r="H4" s="399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5" customFormat="1" ht="34.5">
      <c r="A10" s="11"/>
      <c r="B10" s="4" t="s">
        <v>120</v>
      </c>
      <c r="C10" s="4"/>
      <c r="D10" s="11"/>
      <c r="E10" s="11"/>
      <c r="F10" s="11"/>
      <c r="G10" s="11"/>
      <c r="H10" s="11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5" customFormat="1" ht="27">
      <c r="A14" s="11"/>
      <c r="B14" s="9" t="s">
        <v>151</v>
      </c>
      <c r="C14" s="6"/>
      <c r="D14" s="6"/>
      <c r="E14" s="7"/>
      <c r="F14" s="11"/>
      <c r="G14" s="11"/>
      <c r="H14" s="11"/>
    </row>
    <row r="15" spans="1:9" s="181" customFormat="1">
      <c r="A15" s="10"/>
      <c r="B15" s="10"/>
      <c r="C15" s="10"/>
      <c r="D15" s="10"/>
      <c r="E15" s="10"/>
      <c r="F15" s="10"/>
      <c r="G15" s="10"/>
      <c r="H15" s="10"/>
    </row>
    <row r="16" spans="1:9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6"/>
      <c r="C17" s="16"/>
      <c r="D17" s="16"/>
      <c r="E17" s="16"/>
      <c r="F17" s="10"/>
      <c r="G17" s="10"/>
      <c r="H17" s="10"/>
    </row>
    <row r="18" spans="1:8">
      <c r="A18" s="10"/>
      <c r="B18" s="16"/>
      <c r="C18" s="16"/>
      <c r="D18" s="16"/>
      <c r="E18" s="16"/>
      <c r="F18" s="10"/>
      <c r="G18" s="10"/>
      <c r="H18" s="10"/>
    </row>
    <row r="19" spans="1:8">
      <c r="A19" s="10"/>
      <c r="B19" s="400"/>
      <c r="C19" s="401"/>
      <c r="D19" s="401"/>
      <c r="E19" s="401"/>
      <c r="F19" s="17"/>
      <c r="G19" s="10"/>
      <c r="H19" s="10"/>
    </row>
    <row r="20" spans="1:8">
      <c r="A20" s="10"/>
      <c r="B20" s="401"/>
      <c r="C20" s="401"/>
      <c r="D20" s="401"/>
      <c r="E20" s="401"/>
      <c r="F20" s="17"/>
      <c r="G20" s="10"/>
      <c r="H20" s="10"/>
    </row>
    <row r="21" spans="1:8">
      <c r="A21" s="10"/>
      <c r="B21" s="401"/>
      <c r="C21" s="401"/>
      <c r="D21" s="401"/>
      <c r="E21" s="401"/>
      <c r="F21" s="17"/>
      <c r="G21" s="10"/>
      <c r="H21" s="10"/>
    </row>
    <row r="22" spans="1:8">
      <c r="A22" s="10"/>
      <c r="B22" s="401"/>
      <c r="C22" s="401"/>
      <c r="D22" s="401"/>
      <c r="E22" s="401"/>
      <c r="F22" s="17"/>
      <c r="G22" s="10"/>
      <c r="H22" s="10"/>
    </row>
    <row r="23" spans="1:8">
      <c r="A23" s="10"/>
      <c r="B23" s="401"/>
      <c r="C23" s="401"/>
      <c r="D23" s="401"/>
      <c r="E23" s="401"/>
      <c r="F23" s="17"/>
      <c r="G23" s="10"/>
      <c r="H23" s="10"/>
    </row>
    <row r="24" spans="1:8">
      <c r="A24" s="10"/>
      <c r="B24" s="401"/>
      <c r="C24" s="401"/>
      <c r="D24" s="401"/>
      <c r="E24" s="401"/>
      <c r="F24" s="17"/>
      <c r="G24" s="10"/>
      <c r="H24" s="10"/>
    </row>
    <row r="25" spans="1:8">
      <c r="A25" s="10"/>
      <c r="B25" s="401"/>
      <c r="C25" s="401"/>
      <c r="D25" s="401"/>
      <c r="E25" s="401"/>
      <c r="F25" s="17"/>
      <c r="G25" s="10"/>
      <c r="H25" s="10"/>
    </row>
    <row r="26" spans="1:8">
      <c r="A26" s="10"/>
      <c r="B26" s="401"/>
      <c r="C26" s="401"/>
      <c r="D26" s="401"/>
      <c r="E26" s="401"/>
      <c r="F26" s="17"/>
      <c r="G26" s="10"/>
      <c r="H26" s="10"/>
    </row>
    <row r="27" spans="1:8">
      <c r="A27" s="10"/>
      <c r="B27" s="401"/>
      <c r="C27" s="401"/>
      <c r="D27" s="401"/>
      <c r="E27" s="401"/>
      <c r="F27" s="17"/>
      <c r="G27" s="10"/>
      <c r="H27" s="10"/>
    </row>
    <row r="28" spans="1:8">
      <c r="A28" s="10"/>
      <c r="B28" s="401"/>
      <c r="C28" s="401"/>
      <c r="D28" s="401"/>
      <c r="E28" s="401"/>
      <c r="F28" s="17"/>
      <c r="G28" s="10"/>
      <c r="H28" s="10"/>
    </row>
    <row r="29" spans="1:8">
      <c r="A29" s="10"/>
      <c r="B29" s="401"/>
      <c r="C29" s="401"/>
      <c r="D29" s="401"/>
      <c r="E29" s="401"/>
      <c r="F29" s="17"/>
      <c r="G29" s="10"/>
      <c r="H29" s="10"/>
    </row>
    <row r="30" spans="1:8">
      <c r="A30" s="10"/>
      <c r="B30" s="401"/>
      <c r="C30" s="401"/>
      <c r="D30" s="401"/>
      <c r="E30" s="401"/>
      <c r="F30" s="17"/>
      <c r="G30" s="10"/>
      <c r="H30" s="10"/>
    </row>
    <row r="31" spans="1:8">
      <c r="A31" s="10"/>
      <c r="B31" s="401"/>
      <c r="C31" s="401"/>
      <c r="D31" s="401"/>
      <c r="E31" s="401"/>
      <c r="F31" s="17"/>
      <c r="G31" s="10"/>
      <c r="H31" s="10"/>
    </row>
    <row r="32" spans="1:8">
      <c r="A32" s="10"/>
      <c r="B32" s="401"/>
      <c r="C32" s="401"/>
      <c r="D32" s="401"/>
      <c r="E32" s="401"/>
      <c r="F32" s="17"/>
      <c r="G32" s="10"/>
      <c r="H32" s="10"/>
    </row>
    <row r="33" spans="1:8">
      <c r="A33" s="10"/>
      <c r="B33" s="401"/>
      <c r="C33" s="401"/>
      <c r="D33" s="401"/>
      <c r="E33" s="401"/>
      <c r="F33" s="17"/>
      <c r="G33" s="10"/>
      <c r="H33" s="10"/>
    </row>
    <row r="34" spans="1:8">
      <c r="A34" s="10"/>
      <c r="B34" s="401"/>
      <c r="C34" s="401"/>
      <c r="D34" s="401"/>
      <c r="E34" s="401"/>
      <c r="F34" s="17"/>
      <c r="G34" s="10"/>
      <c r="H34" s="10"/>
    </row>
    <row r="35" spans="1:8">
      <c r="A35" s="10"/>
      <c r="B35" s="401"/>
      <c r="C35" s="401"/>
      <c r="D35" s="401"/>
      <c r="E35" s="401"/>
      <c r="F35" s="17"/>
      <c r="G35" s="10"/>
      <c r="H35" s="10"/>
    </row>
    <row r="36" spans="1:8">
      <c r="A36" s="10"/>
      <c r="B36" s="401"/>
      <c r="C36" s="401"/>
      <c r="D36" s="401"/>
      <c r="E36" s="401"/>
      <c r="F36" s="17"/>
      <c r="G36" s="10"/>
      <c r="H36" s="10"/>
    </row>
    <row r="37" spans="1:8">
      <c r="A37" s="10"/>
      <c r="B37" s="401"/>
      <c r="C37" s="401"/>
      <c r="D37" s="401"/>
      <c r="E37" s="401"/>
      <c r="F37" s="17"/>
      <c r="G37" s="10"/>
      <c r="H37" s="10"/>
    </row>
    <row r="38" spans="1:8">
      <c r="A38" s="10"/>
      <c r="B38" s="17"/>
      <c r="C38" s="17"/>
      <c r="D38" s="17"/>
      <c r="E38" s="17"/>
      <c r="F38" s="17"/>
      <c r="G38" s="10"/>
      <c r="H38" s="10"/>
    </row>
    <row r="39" spans="1:8">
      <c r="A39" s="10"/>
      <c r="B39" s="17"/>
      <c r="C39" s="17"/>
      <c r="D39" s="17"/>
      <c r="E39" s="17"/>
      <c r="F39" s="17"/>
      <c r="G39" s="10"/>
      <c r="H39" s="10"/>
    </row>
    <row r="40" spans="1:8">
      <c r="A40" s="10"/>
      <c r="B40" s="10"/>
      <c r="C40" s="10"/>
      <c r="D40" s="10"/>
      <c r="E40" s="10"/>
      <c r="F40" s="10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 s="5" customFormat="1" ht="33">
      <c r="A47" s="11"/>
      <c r="B47" s="12" t="s">
        <v>189</v>
      </c>
      <c r="C47" s="8"/>
      <c r="D47" s="8"/>
      <c r="E47" s="8"/>
      <c r="F47" s="8"/>
      <c r="G47" s="8"/>
      <c r="H47" s="8"/>
    </row>
    <row r="48" spans="1:8">
      <c r="A48" s="10"/>
      <c r="B48" s="2"/>
      <c r="C48" s="2"/>
      <c r="D48" s="2"/>
      <c r="E48" s="2"/>
      <c r="F48" s="2"/>
      <c r="G48" s="2"/>
      <c r="H48" s="2"/>
    </row>
    <row r="49" spans="1:8">
      <c r="A49" s="10"/>
      <c r="B49" s="2"/>
      <c r="C49" s="2"/>
      <c r="D49" s="2"/>
      <c r="E49" s="2"/>
      <c r="F49" s="2"/>
      <c r="G49" s="2"/>
      <c r="H49" s="2"/>
    </row>
    <row r="50" spans="1:8">
      <c r="A50" s="10"/>
      <c r="B50" s="2"/>
      <c r="C50" s="2"/>
      <c r="D50" s="2"/>
      <c r="E50" s="2"/>
      <c r="F50" s="2"/>
      <c r="G50" s="2"/>
      <c r="H50" s="2"/>
    </row>
    <row r="51" spans="1:8" s="5" customFormat="1">
      <c r="A51" s="11"/>
      <c r="B51" s="13" t="s">
        <v>5</v>
      </c>
      <c r="C51" s="8"/>
      <c r="D51" s="8"/>
      <c r="E51" s="8"/>
      <c r="F51" s="8"/>
      <c r="G51" s="8"/>
      <c r="H51" s="8"/>
    </row>
    <row r="52" spans="1:8" s="5" customFormat="1">
      <c r="A52" s="11"/>
      <c r="B52" s="13" t="s">
        <v>324</v>
      </c>
      <c r="C52" s="8"/>
      <c r="D52" s="8"/>
      <c r="E52" s="8"/>
      <c r="F52" s="8"/>
      <c r="G52" s="8"/>
      <c r="H52" s="8"/>
    </row>
    <row r="53" spans="1:8" s="5" customFormat="1">
      <c r="A53" s="11"/>
      <c r="B53" s="13" t="s">
        <v>227</v>
      </c>
      <c r="C53" s="8"/>
      <c r="D53" s="8"/>
      <c r="E53" s="8"/>
      <c r="F53" s="8"/>
      <c r="G53" s="8"/>
      <c r="H53" s="237"/>
    </row>
    <row r="54" spans="1:8" ht="15" customHeight="1">
      <c r="A54" s="10"/>
      <c r="B54" s="2"/>
      <c r="C54" s="2"/>
      <c r="D54" s="2"/>
      <c r="E54" s="2"/>
      <c r="F54" s="2"/>
      <c r="G54" s="2"/>
      <c r="H54" s="2"/>
    </row>
    <row r="55" spans="1:8" s="5" customFormat="1">
      <c r="A55" s="11"/>
      <c r="B55" s="10" t="s">
        <v>2</v>
      </c>
      <c r="C55" s="8"/>
      <c r="D55" s="8"/>
      <c r="E55" s="8"/>
      <c r="F55" s="8"/>
      <c r="G55" s="8"/>
      <c r="H55" s="8"/>
    </row>
    <row r="56" spans="1:8" s="5" customFormat="1">
      <c r="A56" s="11"/>
      <c r="B56" s="18" t="s">
        <v>3</v>
      </c>
      <c r="C56" s="8"/>
      <c r="D56" s="8"/>
      <c r="E56" s="8"/>
      <c r="F56" s="8"/>
      <c r="G56" s="8"/>
      <c r="H56" s="8"/>
    </row>
    <row r="57" spans="1:8" s="5" customFormat="1">
      <c r="A57" s="11"/>
      <c r="B57" s="10" t="s">
        <v>4</v>
      </c>
      <c r="C57" s="8"/>
      <c r="D57" s="8"/>
      <c r="E57" s="8"/>
      <c r="F57" s="8"/>
      <c r="G57" s="8"/>
      <c r="H57" s="8"/>
    </row>
    <row r="58" spans="1:8" ht="15" customHeight="1">
      <c r="A58" s="10"/>
      <c r="B58" s="2"/>
      <c r="C58" s="2"/>
      <c r="D58" s="2"/>
      <c r="E58" s="2"/>
      <c r="F58" s="2"/>
      <c r="G58" s="2"/>
      <c r="H58" s="2"/>
    </row>
    <row r="59" spans="1:8" ht="18">
      <c r="A59" s="10"/>
      <c r="B59" s="15" t="s">
        <v>190</v>
      </c>
      <c r="C59" s="2"/>
      <c r="D59" s="2"/>
      <c r="E59" s="2"/>
      <c r="F59" s="2"/>
      <c r="G59" s="2"/>
      <c r="H59" s="2"/>
    </row>
    <row r="60" spans="1:8">
      <c r="A60" s="10"/>
      <c r="B60" s="14" t="s">
        <v>0</v>
      </c>
      <c r="C60" s="2"/>
      <c r="D60" s="2"/>
      <c r="E60" s="2"/>
      <c r="F60" s="2"/>
      <c r="G60" s="2"/>
      <c r="H60" s="2"/>
    </row>
    <row r="61" spans="1:8">
      <c r="A61" s="10"/>
      <c r="B61" s="2"/>
      <c r="C61" s="2"/>
      <c r="D61" s="2"/>
      <c r="E61" s="2"/>
      <c r="F61" s="2"/>
      <c r="G61" s="2"/>
      <c r="H61" s="2"/>
    </row>
    <row r="62" spans="1:8">
      <c r="A62" s="10"/>
      <c r="B62" s="10"/>
      <c r="C62" s="10"/>
      <c r="D62" s="10"/>
      <c r="E62" s="10"/>
      <c r="F62" s="10"/>
      <c r="G62" s="10"/>
      <c r="H62" s="10"/>
    </row>
  </sheetData>
  <sheetProtection selectLockedCells="1"/>
  <mergeCells count="3">
    <mergeCell ref="B1:H1"/>
    <mergeCell ref="H3:H4"/>
    <mergeCell ref="B19:E37"/>
  </mergeCells>
  <phoneticPr fontId="4" type="noConversion"/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zoomScaleNormal="100" workbookViewId="0"/>
  </sheetViews>
  <sheetFormatPr baseColWidth="10" defaultRowHeight="12"/>
  <cols>
    <col min="1" max="1" width="35.7109375" style="37" customWidth="1"/>
    <col min="2" max="2" width="11.7109375" style="38" customWidth="1"/>
    <col min="3" max="3" width="11.28515625" style="37" customWidth="1"/>
    <col min="4" max="7" width="11.28515625" style="37" hidden="1" customWidth="1"/>
    <col min="8" max="8" width="11.28515625" style="37" customWidth="1"/>
    <col min="9" max="12" width="11.28515625" style="37" hidden="1" customWidth="1"/>
    <col min="13" max="13" width="11.28515625" style="37" customWidth="1"/>
    <col min="14" max="17" width="11.28515625" style="37" hidden="1" customWidth="1"/>
    <col min="18" max="22" width="11.28515625" style="37" customWidth="1"/>
    <col min="23" max="23" width="28.85546875" style="37" customWidth="1"/>
    <col min="24" max="16384" width="11.42578125" style="37"/>
  </cols>
  <sheetData>
    <row r="1" spans="1:26" s="35" customFormat="1" ht="20.100000000000001" customHeight="1">
      <c r="A1" s="311" t="s">
        <v>139</v>
      </c>
      <c r="B1" s="34"/>
      <c r="F1" s="133"/>
    </row>
    <row r="2" spans="1:26" s="35" customFormat="1" ht="20.100000000000001" customHeight="1">
      <c r="A2" s="329" t="s">
        <v>109</v>
      </c>
      <c r="B2" s="34"/>
      <c r="F2" s="133"/>
    </row>
    <row r="3" spans="1:26" ht="20.100000000000001" customHeight="1"/>
    <row r="4" spans="1:26" s="41" customFormat="1" ht="24.95" customHeight="1">
      <c r="A4" s="58"/>
      <c r="B4" s="40" t="s">
        <v>22</v>
      </c>
      <c r="C4" s="40">
        <v>2000</v>
      </c>
      <c r="D4" s="40">
        <v>2001</v>
      </c>
      <c r="E4" s="40">
        <v>2002</v>
      </c>
      <c r="F4" s="40">
        <v>2003</v>
      </c>
      <c r="G4" s="40">
        <v>2004</v>
      </c>
      <c r="H4" s="40">
        <v>2005</v>
      </c>
      <c r="I4" s="40">
        <v>2006</v>
      </c>
      <c r="J4" s="40">
        <v>2007</v>
      </c>
      <c r="K4" s="40">
        <v>2008</v>
      </c>
      <c r="L4" s="40">
        <v>2009</v>
      </c>
      <c r="M4" s="40">
        <v>2010</v>
      </c>
      <c r="N4" s="40">
        <v>2011</v>
      </c>
      <c r="O4" s="40">
        <v>2012</v>
      </c>
      <c r="P4" s="51">
        <v>2013</v>
      </c>
      <c r="Q4" s="57">
        <v>2014</v>
      </c>
      <c r="R4" s="55">
        <v>2015</v>
      </c>
      <c r="S4" s="57">
        <v>2016</v>
      </c>
      <c r="T4" s="54">
        <v>2017</v>
      </c>
      <c r="U4" s="57">
        <v>2018</v>
      </c>
      <c r="V4" s="185">
        <v>2019</v>
      </c>
      <c r="W4" s="353"/>
      <c r="X4" s="37"/>
      <c r="Y4" s="37"/>
      <c r="Z4" s="37"/>
    </row>
    <row r="5" spans="1:26" ht="18" customHeight="1">
      <c r="A5" s="193" t="s">
        <v>286</v>
      </c>
      <c r="B5" s="42" t="s">
        <v>66</v>
      </c>
      <c r="C5" s="59">
        <f>'1'!C5</f>
        <v>37711</v>
      </c>
      <c r="D5" s="59">
        <f>'1'!D5</f>
        <v>38013</v>
      </c>
      <c r="E5" s="59">
        <f>'1'!E5</f>
        <v>38229</v>
      </c>
      <c r="F5" s="59">
        <f>'1'!F5</f>
        <v>38453</v>
      </c>
      <c r="G5" s="59">
        <f>'1'!G5</f>
        <v>38606</v>
      </c>
      <c r="H5" s="59">
        <f>'1'!H5</f>
        <v>38897.472429659123</v>
      </c>
      <c r="I5" s="59">
        <f>'1'!I5</f>
        <v>39620</v>
      </c>
      <c r="J5" s="59">
        <f>'1'!J5</f>
        <v>39722</v>
      </c>
      <c r="K5" s="59">
        <f>'1'!K5</f>
        <v>40076</v>
      </c>
      <c r="L5" s="59">
        <f>'1'!L5</f>
        <v>40189</v>
      </c>
      <c r="M5" s="59">
        <f>'1'!M5</f>
        <v>40301</v>
      </c>
      <c r="N5" s="59">
        <f>'1'!N5</f>
        <v>38923</v>
      </c>
      <c r="O5" s="59">
        <f>'1'!O5</f>
        <v>39126</v>
      </c>
      <c r="P5" s="59">
        <f>'1'!P5</f>
        <v>39377</v>
      </c>
      <c r="Q5" s="59">
        <f>'1'!Q5</f>
        <v>39672</v>
      </c>
      <c r="R5" s="59">
        <f>'1'!R5</f>
        <v>40217</v>
      </c>
      <c r="S5" s="59">
        <f>'1'!S5</f>
        <v>40351</v>
      </c>
      <c r="T5" s="59">
        <f>'1'!T5</f>
        <v>40683</v>
      </c>
      <c r="U5" s="59">
        <f>'1'!U5</f>
        <v>40768</v>
      </c>
      <c r="V5" s="59">
        <f>'1'!V5</f>
        <v>40864</v>
      </c>
    </row>
    <row r="6" spans="1:26" ht="15" customHeight="1">
      <c r="A6" s="194" t="s">
        <v>158</v>
      </c>
      <c r="B6" s="42" t="s">
        <v>24</v>
      </c>
      <c r="C6" s="227">
        <v>35.841001299355625</v>
      </c>
      <c r="D6" s="227">
        <v>36.232341567358532</v>
      </c>
      <c r="E6" s="227">
        <v>36.438305998064294</v>
      </c>
      <c r="F6" s="227">
        <v>36.72275245104413</v>
      </c>
      <c r="G6" s="227">
        <v>36.983888514738645</v>
      </c>
      <c r="H6" s="226">
        <v>37.921409644277368</v>
      </c>
      <c r="I6" s="226">
        <v>38.621908127208485</v>
      </c>
      <c r="J6" s="226">
        <v>38.731685212224967</v>
      </c>
      <c r="K6" s="226">
        <v>39.402634993512322</v>
      </c>
      <c r="L6" s="226">
        <v>39.799447610042549</v>
      </c>
      <c r="M6" s="226">
        <v>40.185107069303491</v>
      </c>
      <c r="N6" s="226">
        <v>39.637232484649182</v>
      </c>
      <c r="O6" s="226">
        <v>39.733169759239381</v>
      </c>
      <c r="P6" s="226">
        <v>40.015745231988213</v>
      </c>
      <c r="Q6" s="226">
        <v>40.323149828594474</v>
      </c>
      <c r="R6" s="226">
        <v>40.930452296292614</v>
      </c>
      <c r="S6" s="226">
        <v>40.591311243835342</v>
      </c>
      <c r="T6" s="226">
        <v>41.26785143671804</v>
      </c>
      <c r="U6" s="226">
        <v>41.390306122448976</v>
      </c>
      <c r="V6" s="226">
        <v>41.765368050117466</v>
      </c>
      <c r="W6" s="138"/>
    </row>
    <row r="7" spans="1:26" ht="15" customHeight="1">
      <c r="A7" s="135" t="s">
        <v>111</v>
      </c>
      <c r="B7" s="42" t="s">
        <v>24</v>
      </c>
      <c r="C7" s="227">
        <v>33.716952613295852</v>
      </c>
      <c r="D7" s="227">
        <v>33.87525320285166</v>
      </c>
      <c r="E7" s="227">
        <v>33.995134583693009</v>
      </c>
      <c r="F7" s="227">
        <v>34.12217512287728</v>
      </c>
      <c r="G7" s="227">
        <v>34.248562399627005</v>
      </c>
      <c r="H7" s="226">
        <v>33.665644183173228</v>
      </c>
      <c r="I7" s="226">
        <v>33.758202927814231</v>
      </c>
      <c r="J7" s="226">
        <v>33.976134132218924</v>
      </c>
      <c r="K7" s="226">
        <v>34.025351831520112</v>
      </c>
      <c r="L7" s="226">
        <v>34.190947771778347</v>
      </c>
      <c r="M7" s="226">
        <v>34.224957197091882</v>
      </c>
      <c r="N7" s="226">
        <v>34.429514682835347</v>
      </c>
      <c r="O7" s="226">
        <v>34.644481930174308</v>
      </c>
      <c r="P7" s="226">
        <v>34.644589481169206</v>
      </c>
      <c r="Q7" s="226">
        <v>34.613833434160114</v>
      </c>
      <c r="R7" s="226">
        <v>34.433199890593528</v>
      </c>
      <c r="S7" s="226">
        <v>34.19741766003321</v>
      </c>
      <c r="T7" s="226">
        <v>33.763488434972835</v>
      </c>
      <c r="U7" s="226">
        <v>34.00951726844584</v>
      </c>
      <c r="V7" s="226">
        <v>33.449980422866091</v>
      </c>
      <c r="W7" s="359"/>
    </row>
    <row r="8" spans="1:26" ht="15" customHeight="1">
      <c r="A8" s="194" t="s">
        <v>159</v>
      </c>
      <c r="B8" s="42" t="s">
        <v>24</v>
      </c>
      <c r="C8" s="227">
        <v>30.442046087348519</v>
      </c>
      <c r="D8" s="227">
        <v>29.892405229789809</v>
      </c>
      <c r="E8" s="227">
        <v>29.566559418242694</v>
      </c>
      <c r="F8" s="227">
        <v>29.15507242607859</v>
      </c>
      <c r="G8" s="227">
        <v>28.767549085634357</v>
      </c>
      <c r="H8" s="227">
        <v>28.412946172549404</v>
      </c>
      <c r="I8" s="227">
        <v>27.619888944977284</v>
      </c>
      <c r="J8" s="227">
        <v>27.289663158954735</v>
      </c>
      <c r="K8" s="227">
        <v>26.574508433975446</v>
      </c>
      <c r="L8" s="227">
        <v>26.009604618179107</v>
      </c>
      <c r="M8" s="227">
        <v>25.589935733604626</v>
      </c>
      <c r="N8" s="227">
        <v>25.930683657477584</v>
      </c>
      <c r="O8" s="227">
        <v>25.624904155804323</v>
      </c>
      <c r="P8" s="227">
        <v>25.339665286842575</v>
      </c>
      <c r="Q8" s="227">
        <v>25.065537406735231</v>
      </c>
      <c r="R8" s="227">
        <v>24.638834323793422</v>
      </c>
      <c r="S8" s="227">
        <v>25.213749349458499</v>
      </c>
      <c r="T8" s="227">
        <v>24.971118157461344</v>
      </c>
      <c r="U8" s="227">
        <v>24.602629513343796</v>
      </c>
      <c r="V8" s="227">
        <v>24.78954581049334</v>
      </c>
      <c r="W8" s="359"/>
    </row>
    <row r="9" spans="1:26" ht="15" customHeight="1">
      <c r="A9" s="194" t="s">
        <v>28</v>
      </c>
      <c r="B9" s="42" t="s">
        <v>24</v>
      </c>
      <c r="C9" s="337">
        <f>SUM(C6:C8)</f>
        <v>99.999999999999986</v>
      </c>
      <c r="D9" s="337">
        <f t="shared" ref="D9:U9" si="0">SUM(D6:D8)</f>
        <v>100</v>
      </c>
      <c r="E9" s="337">
        <f t="shared" si="0"/>
        <v>100</v>
      </c>
      <c r="F9" s="337">
        <f t="shared" si="0"/>
        <v>100</v>
      </c>
      <c r="G9" s="337">
        <f t="shared" si="0"/>
        <v>100</v>
      </c>
      <c r="H9" s="337">
        <f t="shared" si="0"/>
        <v>100</v>
      </c>
      <c r="I9" s="337">
        <f t="shared" si="0"/>
        <v>100</v>
      </c>
      <c r="J9" s="337">
        <f t="shared" si="0"/>
        <v>99.997482503398629</v>
      </c>
      <c r="K9" s="337">
        <f t="shared" si="0"/>
        <v>100.00249525900787</v>
      </c>
      <c r="L9" s="337">
        <f t="shared" si="0"/>
        <v>100</v>
      </c>
      <c r="M9" s="337">
        <f t="shared" si="0"/>
        <v>100</v>
      </c>
      <c r="N9" s="337">
        <f t="shared" si="0"/>
        <v>99.997430824962109</v>
      </c>
      <c r="O9" s="337">
        <f t="shared" si="0"/>
        <v>100.00255584521801</v>
      </c>
      <c r="P9" s="337">
        <f t="shared" si="0"/>
        <v>100</v>
      </c>
      <c r="Q9" s="337">
        <f t="shared" si="0"/>
        <v>100.00252066948981</v>
      </c>
      <c r="R9" s="337">
        <f t="shared" si="0"/>
        <v>100.00248651067956</v>
      </c>
      <c r="S9" s="337">
        <f t="shared" si="0"/>
        <v>100.00247825332706</v>
      </c>
      <c r="T9" s="337">
        <f t="shared" si="0"/>
        <v>100.00245802915222</v>
      </c>
      <c r="U9" s="337">
        <f t="shared" si="0"/>
        <v>100.00245290423862</v>
      </c>
      <c r="V9" s="337">
        <f>SUM(V6:V8)</f>
        <v>100.00489428347689</v>
      </c>
    </row>
    <row r="10" spans="1:26" s="184" customFormat="1" ht="15" customHeight="1">
      <c r="A10" s="246"/>
      <c r="B10" s="247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6"/>
      <c r="R10" s="356"/>
      <c r="S10" s="356"/>
      <c r="T10" s="356"/>
      <c r="U10" s="356"/>
      <c r="V10" s="357"/>
    </row>
    <row r="11" spans="1:26" ht="15" customHeight="1">
      <c r="A11" s="193" t="s">
        <v>287</v>
      </c>
      <c r="B11" s="42" t="s">
        <v>66</v>
      </c>
      <c r="C11" s="59">
        <f>'1'!C6</f>
        <v>80662.5</v>
      </c>
      <c r="D11" s="59">
        <f>'1'!D6</f>
        <v>80704.899999999994</v>
      </c>
      <c r="E11" s="59">
        <f>'1'!E6</f>
        <v>80811.100000000006</v>
      </c>
      <c r="F11" s="59">
        <f>'1'!F6</f>
        <v>80781.2</v>
      </c>
      <c r="G11" s="59">
        <f>'1'!G6</f>
        <v>80669.2</v>
      </c>
      <c r="H11" s="59">
        <f>'1'!H6</f>
        <v>80510.8</v>
      </c>
      <c r="I11" s="59">
        <f>'1'!I6</f>
        <v>80391.600000000006</v>
      </c>
      <c r="J11" s="59">
        <f>'1'!J6</f>
        <v>80193.899999999994</v>
      </c>
      <c r="K11" s="59">
        <f>'1'!K6</f>
        <v>79992</v>
      </c>
      <c r="L11" s="59">
        <f>'1'!L6</f>
        <v>79651.7</v>
      </c>
      <c r="M11" s="59">
        <f>'1'!M6</f>
        <v>79427</v>
      </c>
      <c r="N11" s="59">
        <f>'1'!N6</f>
        <v>79422</v>
      </c>
      <c r="O11" s="59">
        <f>'1'!O6</f>
        <v>79585</v>
      </c>
      <c r="P11" s="59">
        <f>'1'!P6</f>
        <v>79766</v>
      </c>
      <c r="Q11" s="59">
        <f>'1'!Q6</f>
        <v>80068</v>
      </c>
      <c r="R11" s="59">
        <f>'1'!R6</f>
        <v>80634</v>
      </c>
      <c r="S11" s="59">
        <f>'1'!S6</f>
        <v>81522</v>
      </c>
      <c r="T11" s="59">
        <f>'1'!T6</f>
        <v>81819</v>
      </c>
      <c r="U11" s="59">
        <f>'1'!U6</f>
        <v>81692</v>
      </c>
      <c r="V11" s="59">
        <f>'1'!V6</f>
        <v>81930</v>
      </c>
    </row>
    <row r="12" spans="1:26" ht="15" customHeight="1">
      <c r="A12" s="194" t="s">
        <v>158</v>
      </c>
      <c r="B12" s="42" t="s">
        <v>24</v>
      </c>
      <c r="C12" s="226">
        <v>16.756237408957077</v>
      </c>
      <c r="D12" s="226">
        <v>17.065878280005307</v>
      </c>
      <c r="E12" s="226">
        <v>17.237730955277183</v>
      </c>
      <c r="F12" s="226">
        <v>17.480552405757781</v>
      </c>
      <c r="G12" s="226">
        <v>17.699444149687864</v>
      </c>
      <c r="H12" s="226">
        <v>18.321107058085232</v>
      </c>
      <c r="I12" s="226">
        <v>19.034326969484379</v>
      </c>
      <c r="J12" s="226">
        <v>19.184750959861042</v>
      </c>
      <c r="K12" s="226">
        <v>19.740724072407247</v>
      </c>
      <c r="L12" s="226">
        <v>20.081178430592193</v>
      </c>
      <c r="M12" s="226">
        <v>20.389791884371814</v>
      </c>
      <c r="N12" s="226">
        <v>19.4255927273643</v>
      </c>
      <c r="O12" s="226">
        <v>19.53358630914985</v>
      </c>
      <c r="P12" s="226">
        <v>19.754030539327534</v>
      </c>
      <c r="Q12" s="226">
        <v>19.979018096891433</v>
      </c>
      <c r="R12" s="226">
        <v>20.414212190736034</v>
      </c>
      <c r="S12" s="226">
        <v>20.091509040504405</v>
      </c>
      <c r="T12" s="226">
        <v>20.519683692051967</v>
      </c>
      <c r="U12" s="226">
        <v>20.655380509958015</v>
      </c>
      <c r="V12" s="226">
        <v>20.831197363603078</v>
      </c>
    </row>
    <row r="13" spans="1:26" ht="15" customHeight="1">
      <c r="A13" s="194" t="s">
        <v>64</v>
      </c>
      <c r="B13" s="42" t="s">
        <v>24</v>
      </c>
      <c r="C13" s="226">
        <v>31.526421819308847</v>
      </c>
      <c r="D13" s="226">
        <v>31.911321369582268</v>
      </c>
      <c r="E13" s="226">
        <v>32.16389827635065</v>
      </c>
      <c r="F13" s="226">
        <v>32.485281228800758</v>
      </c>
      <c r="G13" s="226">
        <v>32.780788702503557</v>
      </c>
      <c r="H13" s="226">
        <v>32.530007562754179</v>
      </c>
      <c r="I13" s="226">
        <v>33.274620731519214</v>
      </c>
      <c r="J13" s="226">
        <v>33.658420403546906</v>
      </c>
      <c r="K13" s="226">
        <v>34.093409340934095</v>
      </c>
      <c r="L13" s="226">
        <v>34.502716200658618</v>
      </c>
      <c r="M13" s="226">
        <v>34.731262668865753</v>
      </c>
      <c r="N13" s="226">
        <v>33.746742045554697</v>
      </c>
      <c r="O13" s="226">
        <v>34.062523559420001</v>
      </c>
      <c r="P13" s="226">
        <v>34.205049770578945</v>
      </c>
      <c r="Q13" s="226">
        <v>34.30166481409784</v>
      </c>
      <c r="R13" s="226">
        <v>34.348607924598504</v>
      </c>
      <c r="S13" s="226">
        <v>33.853438335663995</v>
      </c>
      <c r="T13" s="226">
        <v>33.576553123357655</v>
      </c>
      <c r="U13" s="226">
        <v>33.94415678209883</v>
      </c>
      <c r="V13" s="226">
        <v>33.366288294885877</v>
      </c>
      <c r="W13" s="359"/>
    </row>
    <row r="14" spans="1:26" ht="15" customHeight="1">
      <c r="A14" s="194" t="s">
        <v>159</v>
      </c>
      <c r="B14" s="42" t="s">
        <v>24</v>
      </c>
      <c r="C14" s="226">
        <v>51.717340771734079</v>
      </c>
      <c r="D14" s="226">
        <v>51.022800350412425</v>
      </c>
      <c r="E14" s="226">
        <v>50.59837076837217</v>
      </c>
      <c r="F14" s="226">
        <v>50.034166365441457</v>
      </c>
      <c r="G14" s="226">
        <v>49.519767147808579</v>
      </c>
      <c r="H14" s="226">
        <v>49.148885379160589</v>
      </c>
      <c r="I14" s="226">
        <v>47.691052298996418</v>
      </c>
      <c r="J14" s="226">
        <v>47.15682863659206</v>
      </c>
      <c r="K14" s="226">
        <v>46.165866586658666</v>
      </c>
      <c r="L14" s="226">
        <v>45.416105368749186</v>
      </c>
      <c r="M14" s="226">
        <v>44.878945446762437</v>
      </c>
      <c r="N14" s="226">
        <v>46.827665227080999</v>
      </c>
      <c r="O14" s="226">
        <v>46.403890131430153</v>
      </c>
      <c r="P14" s="226">
        <v>46.040919690093524</v>
      </c>
      <c r="Q14" s="226">
        <v>45.71931708901073</v>
      </c>
      <c r="R14" s="226">
        <v>45.237179884665466</v>
      </c>
      <c r="S14" s="226">
        <v>46.055052623831607</v>
      </c>
      <c r="T14" s="226">
        <v>45.903763184590375</v>
      </c>
      <c r="U14" s="226">
        <v>45.400462707943149</v>
      </c>
      <c r="V14" s="226">
        <v>45.80373489564262</v>
      </c>
      <c r="W14" s="359"/>
    </row>
    <row r="15" spans="1:26" ht="15" customHeight="1">
      <c r="A15" s="194" t="s">
        <v>28</v>
      </c>
      <c r="B15" s="42" t="s">
        <v>24</v>
      </c>
      <c r="C15" s="337">
        <f>SUM(C12:C14)</f>
        <v>100</v>
      </c>
      <c r="D15" s="337">
        <f>SUM(D12:D14)</f>
        <v>100</v>
      </c>
      <c r="E15" s="337">
        <f t="shared" ref="E15:T15" si="1">SUM(E12:E14)</f>
        <v>100</v>
      </c>
      <c r="F15" s="337">
        <f t="shared" si="1"/>
        <v>100</v>
      </c>
      <c r="G15" s="337">
        <f t="shared" si="1"/>
        <v>100</v>
      </c>
      <c r="H15" s="337">
        <f t="shared" si="1"/>
        <v>100</v>
      </c>
      <c r="I15" s="337">
        <f t="shared" si="1"/>
        <v>100</v>
      </c>
      <c r="J15" s="337">
        <f t="shared" si="1"/>
        <v>100</v>
      </c>
      <c r="K15" s="337">
        <f t="shared" si="1"/>
        <v>100</v>
      </c>
      <c r="L15" s="337">
        <f t="shared" si="1"/>
        <v>100</v>
      </c>
      <c r="M15" s="337">
        <f t="shared" si="1"/>
        <v>100</v>
      </c>
      <c r="N15" s="337">
        <f t="shared" si="1"/>
        <v>100</v>
      </c>
      <c r="O15" s="337">
        <f t="shared" si="1"/>
        <v>100</v>
      </c>
      <c r="P15" s="337">
        <f t="shared" si="1"/>
        <v>100</v>
      </c>
      <c r="Q15" s="337">
        <f t="shared" si="1"/>
        <v>100</v>
      </c>
      <c r="R15" s="337">
        <f t="shared" si="1"/>
        <v>100</v>
      </c>
      <c r="S15" s="337">
        <f t="shared" si="1"/>
        <v>100</v>
      </c>
      <c r="T15" s="337">
        <f t="shared" si="1"/>
        <v>100</v>
      </c>
      <c r="U15" s="337">
        <f>SUM(U12:U14)</f>
        <v>100</v>
      </c>
      <c r="V15" s="337">
        <f>SUM(V12:V14)</f>
        <v>100.00122055413158</v>
      </c>
    </row>
    <row r="16" spans="1:26" s="184" customFormat="1" ht="15" customHeight="1">
      <c r="A16" s="246"/>
      <c r="B16" s="247"/>
      <c r="C16" s="355"/>
      <c r="D16" s="355"/>
      <c r="E16" s="355"/>
      <c r="F16" s="355"/>
      <c r="G16" s="355"/>
      <c r="H16" s="355"/>
      <c r="I16" s="355"/>
      <c r="J16" s="355"/>
      <c r="K16" s="355"/>
      <c r="L16" s="355"/>
      <c r="M16" s="355"/>
      <c r="N16" s="355"/>
      <c r="O16" s="355"/>
      <c r="P16" s="355"/>
      <c r="Q16" s="356"/>
      <c r="R16" s="356"/>
      <c r="S16" s="356"/>
      <c r="T16" s="356"/>
      <c r="U16" s="356"/>
      <c r="V16" s="358"/>
    </row>
    <row r="17" spans="1:23" ht="15" customHeight="1">
      <c r="A17" s="134" t="s">
        <v>83</v>
      </c>
      <c r="B17" s="42" t="s">
        <v>23</v>
      </c>
      <c r="C17" s="59">
        <v>2763.6789571370819</v>
      </c>
      <c r="D17" s="59">
        <v>2696.9289226466749</v>
      </c>
      <c r="E17" s="59">
        <v>2648.9320663257263</v>
      </c>
      <c r="F17" s="59">
        <v>2672.9971394064733</v>
      </c>
      <c r="G17" s="59">
        <v>2611.3057211613491</v>
      </c>
      <c r="H17" s="59">
        <v>2513.2529128222477</v>
      </c>
      <c r="I17" s="59">
        <v>2552.2375505187101</v>
      </c>
      <c r="J17" s="59">
        <v>2493.843286414467</v>
      </c>
      <c r="K17" s="59">
        <v>2589.0179054920764</v>
      </c>
      <c r="L17" s="59">
        <v>2469.0310847581354</v>
      </c>
      <c r="M17" s="59">
        <v>2423.5739995927056</v>
      </c>
      <c r="N17" s="59">
        <v>2451.0661705606185</v>
      </c>
      <c r="O17" s="59">
        <v>2363.4527380948116</v>
      </c>
      <c r="P17" s="59">
        <v>2507.1845072374072</v>
      </c>
      <c r="Q17" s="59">
        <v>2368.2558301581134</v>
      </c>
      <c r="R17" s="59">
        <v>2442.4565362652361</v>
      </c>
      <c r="S17" s="59">
        <v>2505.4712474300431</v>
      </c>
      <c r="T17" s="59">
        <v>2457.6691364604399</v>
      </c>
      <c r="U17" s="82">
        <v>2571.1861967850814</v>
      </c>
      <c r="V17" s="82">
        <v>2600.411639185153</v>
      </c>
      <c r="W17" s="225"/>
    </row>
    <row r="18" spans="1:23" ht="15" customHeight="1">
      <c r="A18" s="193" t="s">
        <v>83</v>
      </c>
      <c r="B18" s="42" t="s">
        <v>60</v>
      </c>
      <c r="C18" s="59">
        <f t="shared" ref="C18:V18" si="2">C17*1000000*0.2778/1000</f>
        <v>767750.01429268124</v>
      </c>
      <c r="D18" s="59">
        <f t="shared" si="2"/>
        <v>749206.85471124633</v>
      </c>
      <c r="E18" s="59">
        <f t="shared" si="2"/>
        <v>735873.32802528678</v>
      </c>
      <c r="F18" s="59">
        <f t="shared" si="2"/>
        <v>742558.6053271183</v>
      </c>
      <c r="G18" s="59">
        <f t="shared" si="2"/>
        <v>725420.72933862277</v>
      </c>
      <c r="H18" s="59">
        <f t="shared" si="2"/>
        <v>698181.65918202035</v>
      </c>
      <c r="I18" s="59">
        <f t="shared" si="2"/>
        <v>709011.59153409768</v>
      </c>
      <c r="J18" s="59">
        <f t="shared" si="2"/>
        <v>692789.66496593889</v>
      </c>
      <c r="K18" s="59">
        <f t="shared" si="2"/>
        <v>719229.17414569878</v>
      </c>
      <c r="L18" s="59">
        <f t="shared" si="2"/>
        <v>685896.83534580993</v>
      </c>
      <c r="M18" s="59">
        <f t="shared" si="2"/>
        <v>673268.85708685359</v>
      </c>
      <c r="N18" s="59">
        <f t="shared" si="2"/>
        <v>680906.18218173983</v>
      </c>
      <c r="O18" s="59">
        <f t="shared" si="2"/>
        <v>656567.17064273858</v>
      </c>
      <c r="P18" s="59">
        <f t="shared" si="2"/>
        <v>696495.85611055174</v>
      </c>
      <c r="Q18" s="59">
        <f t="shared" si="2"/>
        <v>657901.46961792384</v>
      </c>
      <c r="R18" s="59">
        <f t="shared" si="2"/>
        <v>678514.42577448254</v>
      </c>
      <c r="S18" s="59">
        <f t="shared" si="2"/>
        <v>696019.91253606591</v>
      </c>
      <c r="T18" s="59">
        <f t="shared" si="2"/>
        <v>682740.48610871017</v>
      </c>
      <c r="U18" s="59">
        <f t="shared" si="2"/>
        <v>714275.52546689555</v>
      </c>
      <c r="V18" s="59">
        <f t="shared" si="2"/>
        <v>722394.3533656355</v>
      </c>
      <c r="W18" s="270"/>
    </row>
    <row r="19" spans="1:23" ht="15" customHeight="1">
      <c r="A19" s="193"/>
      <c r="B19" s="42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270"/>
    </row>
    <row r="20" spans="1:23" ht="15" customHeight="1">
      <c r="A20" s="360" t="s">
        <v>288</v>
      </c>
      <c r="B20" s="42" t="s">
        <v>56</v>
      </c>
      <c r="C20" s="59">
        <f>C17*1000000*0.2778/'1'!C5</f>
        <v>20358.781636463664</v>
      </c>
      <c r="D20" s="59">
        <f>D17*1000000*0.2778/'1'!D5</f>
        <v>19709.227230453958</v>
      </c>
      <c r="E20" s="59">
        <f>E17*1000000*0.2778/'1'!E5</f>
        <v>19249.086505670741</v>
      </c>
      <c r="F20" s="59">
        <f>F17*1000000*0.2778/'1'!F5</f>
        <v>19310.810738489021</v>
      </c>
      <c r="G20" s="59">
        <f>G17*1000000*0.2778/'1'!G5</f>
        <v>18790.362361773372</v>
      </c>
      <c r="H20" s="59">
        <f>H17*1000000*0.2778/'1'!H5</f>
        <v>17949.28090622311</v>
      </c>
      <c r="I20" s="59">
        <f>I17*1000000*0.2778/'1'!I5</f>
        <v>17895.295091723819</v>
      </c>
      <c r="J20" s="59">
        <f>J17*1000000*0.2778/'1'!J5</f>
        <v>17440.956270226547</v>
      </c>
      <c r="K20" s="59">
        <f>K17*1000000*0.2778/'1'!K5</f>
        <v>17946.630755207574</v>
      </c>
      <c r="L20" s="59">
        <f>L17*1000000*0.2778/'1'!L5</f>
        <v>17066.780346508</v>
      </c>
      <c r="M20" s="59">
        <f>M17*1000000*0.2778/'1'!M5</f>
        <v>16706.008711616429</v>
      </c>
      <c r="N20" s="59">
        <f>N17*1000000*0.2778/'1'!N5</f>
        <v>17493.671664099369</v>
      </c>
      <c r="O20" s="59">
        <f>O17*1000000*0.2778/'1'!O5</f>
        <v>16780.840633919608</v>
      </c>
      <c r="P20" s="59">
        <f>P17*1000000*0.2778/'1'!P5</f>
        <v>17687.885214987218</v>
      </c>
      <c r="Q20" s="59">
        <f>Q17*1000000*0.2778/'1'!Q5</f>
        <v>16583.521617713344</v>
      </c>
      <c r="R20" s="59">
        <f>R17*1000000*0.2778/'1'!R5</f>
        <v>16871.333659260574</v>
      </c>
      <c r="S20" s="59">
        <f>S17*1000000*0.2778/'1'!S5</f>
        <v>17249.136639390992</v>
      </c>
      <c r="T20" s="59">
        <f>T17*1000000*0.2778/'1'!T5</f>
        <v>16781.960182599862</v>
      </c>
      <c r="U20" s="59">
        <f>U17*1000000*0.2778/'1'!U5</f>
        <v>17520.49463959222</v>
      </c>
      <c r="V20" s="59">
        <f>V17*1000000*0.2778/'1'!V5</f>
        <v>17678.013737412773</v>
      </c>
    </row>
    <row r="21" spans="1:23" ht="15" customHeight="1">
      <c r="A21" s="194" t="s">
        <v>158</v>
      </c>
      <c r="B21" s="42" t="s">
        <v>56</v>
      </c>
      <c r="C21" s="59">
        <v>14643.072415920571</v>
      </c>
      <c r="D21" s="59">
        <v>14106.514830115735</v>
      </c>
      <c r="E21" s="59">
        <v>13772.554074997377</v>
      </c>
      <c r="F21" s="59">
        <v>13921.712292470555</v>
      </c>
      <c r="G21" s="59">
        <v>13554.786857924151</v>
      </c>
      <c r="H21" s="59">
        <v>12496.827792928501</v>
      </c>
      <c r="I21" s="59">
        <v>12501.685888617612</v>
      </c>
      <c r="J21" s="59">
        <v>12005.395047338054</v>
      </c>
      <c r="K21" s="59">
        <v>12389.667173421441</v>
      </c>
      <c r="L21" s="59">
        <v>11692.300231581605</v>
      </c>
      <c r="M21" s="59">
        <v>11741.219572820362</v>
      </c>
      <c r="N21" s="59">
        <v>12417.029579452243</v>
      </c>
      <c r="O21" s="59">
        <v>11955.223987939045</v>
      </c>
      <c r="P21" s="59">
        <v>12693.735827940989</v>
      </c>
      <c r="Q21" s="59">
        <v>11866.57802180557</v>
      </c>
      <c r="R21" s="59">
        <v>12027.745116161917</v>
      </c>
      <c r="S21" s="59">
        <v>12197.090953505358</v>
      </c>
      <c r="T21" s="59">
        <v>11724.583562424894</v>
      </c>
      <c r="U21" s="59">
        <v>12125.462906036088</v>
      </c>
      <c r="V21" s="59">
        <v>12125.363816972649</v>
      </c>
    </row>
    <row r="22" spans="1:23" ht="15" customHeight="1">
      <c r="A22" s="135" t="s">
        <v>111</v>
      </c>
      <c r="B22" s="42" t="s">
        <v>56</v>
      </c>
      <c r="C22" s="59">
        <v>20723.456950489872</v>
      </c>
      <c r="D22" s="59">
        <v>20116.161128542546</v>
      </c>
      <c r="E22" s="59">
        <v>19644.961192119732</v>
      </c>
      <c r="F22" s="59">
        <v>19740.12578074152</v>
      </c>
      <c r="G22" s="59">
        <v>19197.479377946438</v>
      </c>
      <c r="H22" s="59">
        <v>18532.352131344083</v>
      </c>
      <c r="I22" s="59">
        <v>18553.013198758665</v>
      </c>
      <c r="J22" s="59">
        <v>18124.550076965919</v>
      </c>
      <c r="K22" s="59">
        <v>18772.021200622828</v>
      </c>
      <c r="L22" s="59">
        <v>17943.248973370864</v>
      </c>
      <c r="M22" s="59">
        <v>17616.162626282901</v>
      </c>
      <c r="N22" s="59">
        <v>18279.166293101563</v>
      </c>
      <c r="O22" s="59">
        <v>17507.154630043598</v>
      </c>
      <c r="P22" s="59">
        <v>18526.571308904749</v>
      </c>
      <c r="Q22" s="59">
        <v>17395.468884402038</v>
      </c>
      <c r="R22" s="59">
        <v>17791.749962307298</v>
      </c>
      <c r="S22" s="59">
        <v>18146.758761822835</v>
      </c>
      <c r="T22" s="59">
        <v>17754.94916794062</v>
      </c>
      <c r="U22" s="59">
        <v>18595.325484786928</v>
      </c>
      <c r="V22" s="59">
        <v>18817.409041020808</v>
      </c>
    </row>
    <row r="23" spans="1:23" ht="15" customHeight="1">
      <c r="A23" s="135" t="s">
        <v>159</v>
      </c>
      <c r="B23" s="42" t="s">
        <v>56</v>
      </c>
      <c r="C23" s="59">
        <v>26684.276340907691</v>
      </c>
      <c r="D23" s="59">
        <v>26039.075869384826</v>
      </c>
      <c r="E23" s="59">
        <v>25543.283562575005</v>
      </c>
      <c r="F23" s="59">
        <v>25596.281916919135</v>
      </c>
      <c r="G23" s="59">
        <v>25036.593755265079</v>
      </c>
      <c r="H23" s="59">
        <v>24535.547551738655</v>
      </c>
      <c r="I23" s="59">
        <v>24633.486478394745</v>
      </c>
      <c r="J23" s="59">
        <v>24306.064052021287</v>
      </c>
      <c r="K23" s="59">
        <v>25127.573471546584</v>
      </c>
      <c r="L23" s="59">
        <v>24138.55438616408</v>
      </c>
      <c r="M23" s="59">
        <v>23285.181324610468</v>
      </c>
      <c r="N23" s="59">
        <v>24212.537633617027</v>
      </c>
      <c r="O23" s="59">
        <v>23279.650659884035</v>
      </c>
      <c r="P23" s="59">
        <v>24427.858694210514</v>
      </c>
      <c r="Q23" s="59">
        <v>23048.797494216771</v>
      </c>
      <c r="R23" s="59">
        <v>23629.57744561214</v>
      </c>
      <c r="S23" s="59">
        <v>24163.223476922398</v>
      </c>
      <c r="T23" s="59">
        <v>23822.666690454382</v>
      </c>
      <c r="U23" s="59">
        <v>25109.299752951807</v>
      </c>
      <c r="V23" s="59">
        <v>25492.162381011844</v>
      </c>
    </row>
    <row r="24" spans="1:23" ht="15" customHeight="1">
      <c r="A24" s="232"/>
      <c r="B24" s="42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</row>
    <row r="25" spans="1:23" ht="15" customHeight="1">
      <c r="A25" s="193" t="s">
        <v>289</v>
      </c>
      <c r="B25" s="42" t="s">
        <v>56</v>
      </c>
      <c r="C25" s="82">
        <v>9518.0537956631815</v>
      </c>
      <c r="D25" s="59">
        <v>9283.2883097711056</v>
      </c>
      <c r="E25" s="59">
        <v>9106.0922079428037</v>
      </c>
      <c r="F25" s="59">
        <v>9192.2205441571386</v>
      </c>
      <c r="G25" s="59">
        <v>8992.5365485045422</v>
      </c>
      <c r="H25" s="59">
        <v>8671.9006540988339</v>
      </c>
      <c r="I25" s="59">
        <v>8819.4735710459499</v>
      </c>
      <c r="J25" s="59">
        <v>8629.8380960888408</v>
      </c>
      <c r="K25" s="59">
        <v>8991.2637876182871</v>
      </c>
      <c r="L25" s="59">
        <v>8611.2014601798855</v>
      </c>
      <c r="M25" s="59">
        <v>8476.5741761221452</v>
      </c>
      <c r="N25" s="59">
        <v>8573.2691468577959</v>
      </c>
      <c r="O25" s="59">
        <v>8249.8859162246499</v>
      </c>
      <c r="P25" s="59">
        <v>8731.7385262866046</v>
      </c>
      <c r="Q25" s="59">
        <v>8216.7841037358739</v>
      </c>
      <c r="R25" s="59">
        <v>8414.7425247878491</v>
      </c>
      <c r="S25" s="59">
        <v>8537.8169394282049</v>
      </c>
      <c r="T25" s="59">
        <v>8344.5224961037184</v>
      </c>
      <c r="U25" s="59">
        <v>8743.5186486452785</v>
      </c>
      <c r="V25" s="59">
        <v>8817.2141262740824</v>
      </c>
      <c r="W25" s="263"/>
    </row>
    <row r="26" spans="1:23" ht="15" customHeight="1">
      <c r="A26" s="194" t="s">
        <v>158</v>
      </c>
      <c r="B26" s="42" t="s">
        <v>56</v>
      </c>
      <c r="C26" s="59">
        <f>C21</f>
        <v>14643.072415920571</v>
      </c>
      <c r="D26" s="59">
        <f>D21</f>
        <v>14106.514830115735</v>
      </c>
      <c r="E26" s="59">
        <f>E21</f>
        <v>13772.554074997377</v>
      </c>
      <c r="F26" s="59">
        <f>F21</f>
        <v>13921.712292470555</v>
      </c>
      <c r="G26" s="59">
        <f>G21</f>
        <v>13554.786857924151</v>
      </c>
      <c r="H26" s="59">
        <v>12496.827792928503</v>
      </c>
      <c r="I26" s="59">
        <v>12501.685888617611</v>
      </c>
      <c r="J26" s="59">
        <v>11987.03469205999</v>
      </c>
      <c r="K26" s="59">
        <v>12389.667173421441</v>
      </c>
      <c r="L26" s="59">
        <v>11692.300231581605</v>
      </c>
      <c r="M26" s="59">
        <v>11741.219572820361</v>
      </c>
      <c r="N26" s="59">
        <v>12417.029579452239</v>
      </c>
      <c r="O26" s="59">
        <v>11955.223987939045</v>
      </c>
      <c r="P26" s="59">
        <v>12693.735827940989</v>
      </c>
      <c r="Q26" s="59">
        <v>11866.578021805564</v>
      </c>
      <c r="R26" s="59">
        <v>12027.745116161916</v>
      </c>
      <c r="S26" s="59">
        <v>12197.09095350536</v>
      </c>
      <c r="T26" s="59">
        <v>11726.16771729585</v>
      </c>
      <c r="U26" s="59">
        <v>12125.462906036086</v>
      </c>
      <c r="V26" s="59">
        <v>12125.363816972647</v>
      </c>
      <c r="W26" s="274"/>
    </row>
    <row r="27" spans="1:23" ht="15" customHeight="1">
      <c r="A27" s="194" t="s">
        <v>111</v>
      </c>
      <c r="B27" s="42" t="s">
        <v>56</v>
      </c>
      <c r="C27" s="59">
        <f>C22/2</f>
        <v>10361.728475244936</v>
      </c>
      <c r="D27" s="59">
        <f>D22/2</f>
        <v>10058.080564271273</v>
      </c>
      <c r="E27" s="59">
        <f>E22/2</f>
        <v>9822.480596059866</v>
      </c>
      <c r="F27" s="59">
        <f>F22/2</f>
        <v>9870.0628903707602</v>
      </c>
      <c r="G27" s="59">
        <f>G22/2</f>
        <v>9598.739688973219</v>
      </c>
      <c r="H27" s="59">
        <v>9266.1760656720417</v>
      </c>
      <c r="I27" s="59">
        <v>9276.5065993793323</v>
      </c>
      <c r="J27" s="59">
        <v>9053.0948608439267</v>
      </c>
      <c r="K27" s="59">
        <v>9386.0106003114142</v>
      </c>
      <c r="L27" s="59">
        <v>8971.6244866854304</v>
      </c>
      <c r="M27" s="59">
        <v>8808.0813131414507</v>
      </c>
      <c r="N27" s="59">
        <v>9139.5831465507836</v>
      </c>
      <c r="O27" s="59">
        <v>8753.9002180176685</v>
      </c>
      <c r="P27" s="59">
        <v>9263.2856544523747</v>
      </c>
      <c r="Q27" s="59">
        <v>8697.4177578958243</v>
      </c>
      <c r="R27" s="59">
        <v>8895.5537956468761</v>
      </c>
      <c r="S27" s="59">
        <v>9073.3793809114195</v>
      </c>
      <c r="T27" s="59">
        <v>8877.170004416037</v>
      </c>
      <c r="U27" s="59">
        <v>9297.6627423934606</v>
      </c>
      <c r="V27" s="59">
        <v>9409.0486952377141</v>
      </c>
      <c r="W27" s="274"/>
    </row>
    <row r="28" spans="1:23" ht="15" customHeight="1">
      <c r="A28" s="194" t="s">
        <v>159</v>
      </c>
      <c r="B28" s="42" t="s">
        <v>56</v>
      </c>
      <c r="C28" s="59">
        <v>7343.2692674030732</v>
      </c>
      <c r="D28" s="59">
        <v>7185.4567402373559</v>
      </c>
      <c r="E28" s="59">
        <v>7060.9461716639698</v>
      </c>
      <c r="F28" s="59">
        <v>7099.7698207881713</v>
      </c>
      <c r="G28" s="59">
        <v>6960.5982458338513</v>
      </c>
      <c r="H28" s="59">
        <v>6852.7610633845497</v>
      </c>
      <c r="I28" s="59">
        <v>7030.961265455916</v>
      </c>
      <c r="J28" s="59">
        <v>6967.1954687959833</v>
      </c>
      <c r="K28" s="59">
        <v>7246.5720022738533</v>
      </c>
      <c r="L28" s="59">
        <v>6975.0491088681629</v>
      </c>
      <c r="M28" s="59">
        <v>6736.8028671017164</v>
      </c>
      <c r="N28" s="59">
        <v>6570.8677458550892</v>
      </c>
      <c r="O28" s="59">
        <v>6319.941986840252</v>
      </c>
      <c r="P28" s="59">
        <v>6636.9278162241662</v>
      </c>
      <c r="Q28" s="59">
        <v>6261.0222712183886</v>
      </c>
      <c r="R28" s="59">
        <v>6418.9895799701371</v>
      </c>
      <c r="S28" s="59">
        <v>6547.7862739168595</v>
      </c>
      <c r="T28" s="59">
        <v>6443.7528864243586</v>
      </c>
      <c r="U28" s="59">
        <v>6790.3226434281487</v>
      </c>
      <c r="V28" s="59">
        <v>6881.3282415234362</v>
      </c>
      <c r="W28" s="280"/>
    </row>
    <row r="29" spans="1:23" ht="20.100000000000001" customHeight="1">
      <c r="A29" s="46"/>
      <c r="B29" s="39"/>
      <c r="C29" s="336" t="s">
        <v>51</v>
      </c>
      <c r="D29" s="335"/>
      <c r="E29" s="335"/>
      <c r="F29" s="335"/>
      <c r="G29" s="335"/>
      <c r="H29" s="335"/>
      <c r="I29" s="335"/>
      <c r="J29" s="335"/>
      <c r="K29" s="335"/>
      <c r="L29" s="335"/>
      <c r="M29" s="335"/>
      <c r="N29" s="335"/>
      <c r="O29" s="335"/>
      <c r="P29" s="335"/>
      <c r="Q29" s="335"/>
      <c r="R29" s="335"/>
      <c r="S29" s="335"/>
      <c r="T29" s="335"/>
      <c r="U29" s="335"/>
      <c r="V29" s="335"/>
    </row>
    <row r="30" spans="1:23" ht="15" customHeight="1">
      <c r="A30" s="193" t="s">
        <v>124</v>
      </c>
      <c r="B30" s="42" t="s">
        <v>61</v>
      </c>
      <c r="C30" s="82">
        <f>'1'!C5/'1'!$R$5*100</f>
        <v>93.768804237014209</v>
      </c>
      <c r="D30" s="82">
        <f>'1'!D5/'1'!$R$5*100</f>
        <v>94.519730462242336</v>
      </c>
      <c r="E30" s="82">
        <f>'1'!E5/'1'!$R$5*100</f>
        <v>95.056816769028018</v>
      </c>
      <c r="F30" s="82">
        <f>'1'!F5/'1'!$R$5*100</f>
        <v>95.613795161250209</v>
      </c>
      <c r="G30" s="82">
        <f>'1'!G5/'1'!$R$5*100</f>
        <v>95.994231295223415</v>
      </c>
      <c r="H30" s="82">
        <f>'1'!H5/'1'!$R$5*100</f>
        <v>96.718980604369108</v>
      </c>
      <c r="I30" s="82">
        <f>'1'!I5/'1'!$R$5*100</f>
        <v>98.515553124300666</v>
      </c>
      <c r="J30" s="82">
        <f>'1'!J5/'1'!$R$5*100</f>
        <v>98.769177213616132</v>
      </c>
      <c r="K30" s="82">
        <f>'1'!K5/'1'!$R$5*100</f>
        <v>99.649401994181559</v>
      </c>
      <c r="L30" s="82">
        <f>'1'!L5/'1'!$R$5*100</f>
        <v>99.93037770097223</v>
      </c>
      <c r="M30" s="82">
        <f>'1'!M5/'1'!$R$5*100</f>
        <v>100.20886689708333</v>
      </c>
      <c r="N30" s="82">
        <f>'1'!N5/'1'!$R$5*100</f>
        <v>96.782455180645002</v>
      </c>
      <c r="O30" s="82">
        <f>'1'!O5/'1'!$R$5*100</f>
        <v>97.287216848596373</v>
      </c>
      <c r="P30" s="82">
        <f>'1'!P5/'1'!$R$5*100</f>
        <v>97.911331029166774</v>
      </c>
      <c r="Q30" s="82">
        <f>'1'!Q5/'1'!$R$5*100</f>
        <v>98.644851679637966</v>
      </c>
      <c r="R30" s="82">
        <f>'1'!R5/'1'!$R$5*100</f>
        <v>100</v>
      </c>
      <c r="S30" s="82">
        <f>'1'!S5/'1'!$R$5*100</f>
        <v>100.33319243106149</v>
      </c>
      <c r="T30" s="82">
        <f>'1'!T5/'1'!$R$5*100</f>
        <v>101.15871397667652</v>
      </c>
      <c r="U30" s="82">
        <f>'1'!U5/'1'!$R$5*100</f>
        <v>101.37006738443941</v>
      </c>
      <c r="V30" s="82">
        <f>'1'!V5/'1'!$R$5*100</f>
        <v>101.6087724096775</v>
      </c>
    </row>
    <row r="31" spans="1:23" ht="15" customHeight="1">
      <c r="A31" s="248" t="s">
        <v>47</v>
      </c>
      <c r="B31" s="4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354"/>
    </row>
    <row r="32" spans="1:23" ht="15" customHeight="1">
      <c r="A32" s="194" t="s">
        <v>158</v>
      </c>
      <c r="B32" s="42" t="s">
        <v>61</v>
      </c>
      <c r="C32" s="82">
        <f t="shared" ref="C32:V32" si="3">C6*100/$R6</f>
        <v>87.565612615040706</v>
      </c>
      <c r="D32" s="82">
        <f t="shared" si="3"/>
        <v>88.521722909571594</v>
      </c>
      <c r="E32" s="82">
        <f t="shared" si="3"/>
        <v>89.024928760351841</v>
      </c>
      <c r="F32" s="82">
        <f t="shared" si="3"/>
        <v>89.719879431604497</v>
      </c>
      <c r="G32" s="82">
        <f t="shared" si="3"/>
        <v>90.357878889328958</v>
      </c>
      <c r="H32" s="82">
        <f t="shared" si="3"/>
        <v>92.648401170275378</v>
      </c>
      <c r="I32" s="82">
        <f t="shared" si="3"/>
        <v>94.359837139417024</v>
      </c>
      <c r="J32" s="82">
        <f t="shared" si="3"/>
        <v>94.628041077701923</v>
      </c>
      <c r="K32" s="82">
        <f t="shared" si="3"/>
        <v>96.2672845838093</v>
      </c>
      <c r="L32" s="82">
        <f t="shared" si="3"/>
        <v>97.236764748987369</v>
      </c>
      <c r="M32" s="82">
        <f t="shared" si="3"/>
        <v>98.178995869399088</v>
      </c>
      <c r="N32" s="82">
        <f t="shared" si="3"/>
        <v>96.840445831670976</v>
      </c>
      <c r="O32" s="82">
        <f t="shared" si="3"/>
        <v>97.074836778283824</v>
      </c>
      <c r="P32" s="82">
        <f t="shared" si="3"/>
        <v>97.765216329194445</v>
      </c>
      <c r="Q32" s="82">
        <f t="shared" si="3"/>
        <v>98.516257618406158</v>
      </c>
      <c r="R32" s="82">
        <f t="shared" si="3"/>
        <v>100</v>
      </c>
      <c r="S32" s="82">
        <f t="shared" si="3"/>
        <v>99.171421195147673</v>
      </c>
      <c r="T32" s="82">
        <f t="shared" si="3"/>
        <v>100.82432301989486</v>
      </c>
      <c r="U32" s="82">
        <f t="shared" si="3"/>
        <v>101.12350047545898</v>
      </c>
      <c r="V32" s="82">
        <f t="shared" si="3"/>
        <v>102.03984003836791</v>
      </c>
    </row>
    <row r="33" spans="1:22" ht="15" customHeight="1">
      <c r="A33" s="194" t="s">
        <v>111</v>
      </c>
      <c r="B33" s="42" t="s">
        <v>61</v>
      </c>
      <c r="C33" s="82">
        <f t="shared" ref="C33:V33" si="4">C7*100/$R7</f>
        <v>97.919893359973955</v>
      </c>
      <c r="D33" s="82">
        <f t="shared" si="4"/>
        <v>98.379625798605232</v>
      </c>
      <c r="E33" s="82">
        <f t="shared" si="4"/>
        <v>98.7277821744932</v>
      </c>
      <c r="F33" s="82">
        <f t="shared" si="4"/>
        <v>99.096729991100204</v>
      </c>
      <c r="G33" s="82">
        <f t="shared" si="4"/>
        <v>99.463780620002836</v>
      </c>
      <c r="H33" s="82">
        <f t="shared" si="4"/>
        <v>97.770884756981346</v>
      </c>
      <c r="I33" s="82">
        <f t="shared" si="4"/>
        <v>98.039691446266971</v>
      </c>
      <c r="J33" s="82">
        <f t="shared" si="4"/>
        <v>98.672601559463345</v>
      </c>
      <c r="K33" s="82">
        <f t="shared" si="4"/>
        <v>98.815538316597653</v>
      </c>
      <c r="L33" s="82">
        <f t="shared" si="4"/>
        <v>99.296457722242195</v>
      </c>
      <c r="M33" s="82">
        <f t="shared" si="4"/>
        <v>99.39522700718112</v>
      </c>
      <c r="N33" s="82">
        <f t="shared" si="4"/>
        <v>99.989297515857103</v>
      </c>
      <c r="O33" s="82">
        <f t="shared" si="4"/>
        <v>100.61359978233826</v>
      </c>
      <c r="P33" s="82">
        <f t="shared" si="4"/>
        <v>100.61391212912926</v>
      </c>
      <c r="Q33" s="82">
        <f t="shared" si="4"/>
        <v>100.52459122050963</v>
      </c>
      <c r="R33" s="82">
        <f t="shared" si="4"/>
        <v>100</v>
      </c>
      <c r="S33" s="82">
        <f t="shared" si="4"/>
        <v>99.315247402769771</v>
      </c>
      <c r="T33" s="82">
        <f t="shared" si="4"/>
        <v>98.055041478141447</v>
      </c>
      <c r="U33" s="82">
        <f t="shared" si="4"/>
        <v>98.769551991990639</v>
      </c>
      <c r="V33" s="82">
        <f t="shared" si="4"/>
        <v>97.144559695725434</v>
      </c>
    </row>
    <row r="34" spans="1:22" ht="15" customHeight="1">
      <c r="A34" s="194" t="s">
        <v>159</v>
      </c>
      <c r="B34" s="42" t="s">
        <v>61</v>
      </c>
      <c r="C34" s="82">
        <f t="shared" ref="C34:V34" si="5">C8*100/$R8</f>
        <v>123.55311005095321</v>
      </c>
      <c r="D34" s="82">
        <f t="shared" si="5"/>
        <v>121.32231921752516</v>
      </c>
      <c r="E34" s="82">
        <f t="shared" si="5"/>
        <v>119.99983046962019</v>
      </c>
      <c r="F34" s="82">
        <f t="shared" si="5"/>
        <v>118.32975555147873</v>
      </c>
      <c r="G34" s="82">
        <f t="shared" si="5"/>
        <v>116.75694031455816</v>
      </c>
      <c r="H34" s="82">
        <f t="shared" si="5"/>
        <v>115.31773702910681</v>
      </c>
      <c r="I34" s="82">
        <f t="shared" si="5"/>
        <v>112.0990083459634</v>
      </c>
      <c r="J34" s="82">
        <f t="shared" si="5"/>
        <v>110.75874288663665</v>
      </c>
      <c r="K34" s="82">
        <f t="shared" si="5"/>
        <v>107.85619191534873</v>
      </c>
      <c r="L34" s="82">
        <f t="shared" si="5"/>
        <v>105.56345432730942</v>
      </c>
      <c r="M34" s="82">
        <f t="shared" si="5"/>
        <v>103.86017210600234</v>
      </c>
      <c r="N34" s="82">
        <f t="shared" si="5"/>
        <v>105.24314306718902</v>
      </c>
      <c r="O34" s="82">
        <f t="shared" si="5"/>
        <v>104.00209611807271</v>
      </c>
      <c r="P34" s="82">
        <f t="shared" si="5"/>
        <v>102.84441607033482</v>
      </c>
      <c r="Q34" s="82">
        <f t="shared" si="5"/>
        <v>101.73183145490673</v>
      </c>
      <c r="R34" s="82">
        <f t="shared" si="5"/>
        <v>100</v>
      </c>
      <c r="S34" s="82">
        <f t="shared" si="5"/>
        <v>102.33336942044328</v>
      </c>
      <c r="T34" s="82">
        <f t="shared" si="5"/>
        <v>101.34861832057955</v>
      </c>
      <c r="U34" s="82">
        <f t="shared" si="5"/>
        <v>99.853057941078546</v>
      </c>
      <c r="V34" s="82">
        <f t="shared" si="5"/>
        <v>100.61168269861849</v>
      </c>
    </row>
    <row r="35" spans="1:22" ht="15" customHeight="1">
      <c r="A35" s="194"/>
      <c r="B35" s="4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354"/>
    </row>
    <row r="36" spans="1:22" ht="15" customHeight="1">
      <c r="A36" s="193" t="s">
        <v>62</v>
      </c>
      <c r="B36" s="42" t="s">
        <v>61</v>
      </c>
      <c r="C36" s="82">
        <f>'1'!C6/'1'!$R$6*100</f>
        <v>100.03534489173302</v>
      </c>
      <c r="D36" s="82">
        <f>'1'!D6/'1'!$R$6*100</f>
        <v>100.08792816925862</v>
      </c>
      <c r="E36" s="82">
        <f>'1'!E6/'1'!$R$6*100</f>
        <v>100.2196343974006</v>
      </c>
      <c r="F36" s="82">
        <f>'1'!F6/'1'!$R$6*100</f>
        <v>100.18255326537194</v>
      </c>
      <c r="G36" s="82">
        <f>'1'!G6/'1'!$R$6*100</f>
        <v>100.04365404171938</v>
      </c>
      <c r="H36" s="82">
        <f>'1'!H6/'1'!$R$6*100</f>
        <v>99.84721085398219</v>
      </c>
      <c r="I36" s="82">
        <f>'1'!I6/'1'!$R$6*100</f>
        <v>99.699382394523411</v>
      </c>
      <c r="J36" s="82">
        <f>'1'!J6/'1'!$R$6*100</f>
        <v>99.454200461343845</v>
      </c>
      <c r="K36" s="82">
        <f>'1'!K6/'1'!$R$6*100</f>
        <v>99.203809807277338</v>
      </c>
      <c r="L36" s="82">
        <f>'1'!L6/'1'!$R$6*100</f>
        <v>98.781779398268725</v>
      </c>
      <c r="M36" s="82">
        <f>'1'!M6/'1'!$R$6*100</f>
        <v>98.50311283081578</v>
      </c>
      <c r="N36" s="82">
        <f>'1'!N6/'1'!$R$6*100</f>
        <v>98.496911972617013</v>
      </c>
      <c r="O36" s="82">
        <f>'1'!O6/'1'!$R$6*100</f>
        <v>98.699059949897062</v>
      </c>
      <c r="P36" s="82">
        <f>'1'!P6/'1'!$R$6*100</f>
        <v>98.923531016692706</v>
      </c>
      <c r="Q36" s="82">
        <f>'1'!Q6/'1'!$R$6*100</f>
        <v>99.298062851898706</v>
      </c>
      <c r="R36" s="82">
        <f>'1'!R6/'1'!$R$6*100</f>
        <v>100</v>
      </c>
      <c r="S36" s="82">
        <f>'1'!S6/'1'!$R$6*100</f>
        <v>101.10127241610239</v>
      </c>
      <c r="T36" s="82">
        <f>'1'!T6/'1'!$R$6*100</f>
        <v>101.46960339310959</v>
      </c>
      <c r="U36" s="82">
        <f>'1'!U6/'1'!$R$6*100</f>
        <v>101.31210159486072</v>
      </c>
      <c r="V36" s="82">
        <f>'1'!V6/'1'!$R$6*100</f>
        <v>101.60726244512242</v>
      </c>
    </row>
    <row r="37" spans="1:22" ht="15" customHeight="1">
      <c r="A37" s="248" t="s">
        <v>47</v>
      </c>
      <c r="B37" s="4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354"/>
    </row>
    <row r="38" spans="1:22" ht="15" customHeight="1">
      <c r="A38" s="194" t="s">
        <v>158</v>
      </c>
      <c r="B38" s="42" t="s">
        <v>61</v>
      </c>
      <c r="C38" s="82">
        <f t="shared" ref="C38:V38" si="6">C12/$R12*100</f>
        <v>82.081234643779467</v>
      </c>
      <c r="D38" s="82">
        <f t="shared" si="6"/>
        <v>83.598025339179145</v>
      </c>
      <c r="E38" s="82">
        <f t="shared" si="6"/>
        <v>84.439853932250514</v>
      </c>
      <c r="F38" s="82">
        <f t="shared" si="6"/>
        <v>85.62932648309814</v>
      </c>
      <c r="G38" s="82">
        <f t="shared" si="6"/>
        <v>86.701578215787663</v>
      </c>
      <c r="H38" s="82">
        <f t="shared" si="6"/>
        <v>89.746823864206462</v>
      </c>
      <c r="I38" s="82">
        <f t="shared" si="6"/>
        <v>93.240565894196763</v>
      </c>
      <c r="J38" s="82">
        <f t="shared" si="6"/>
        <v>93.977425043945999</v>
      </c>
      <c r="K38" s="82">
        <f t="shared" si="6"/>
        <v>96.700886068802518</v>
      </c>
      <c r="L38" s="82">
        <f t="shared" si="6"/>
        <v>98.368618112557044</v>
      </c>
      <c r="M38" s="82">
        <f t="shared" si="6"/>
        <v>99.880375955064764</v>
      </c>
      <c r="N38" s="82">
        <f t="shared" si="6"/>
        <v>95.157200022539342</v>
      </c>
      <c r="O38" s="82">
        <f t="shared" si="6"/>
        <v>95.686211775608896</v>
      </c>
      <c r="P38" s="82">
        <f t="shared" si="6"/>
        <v>96.766068436831034</v>
      </c>
      <c r="Q38" s="82">
        <f t="shared" si="6"/>
        <v>97.868180805712939</v>
      </c>
      <c r="R38" s="82">
        <f t="shared" si="6"/>
        <v>100</v>
      </c>
      <c r="S38" s="82">
        <f t="shared" si="6"/>
        <v>98.419223101942322</v>
      </c>
      <c r="T38" s="82">
        <f t="shared" si="6"/>
        <v>100.51665722061904</v>
      </c>
      <c r="U38" s="82">
        <f t="shared" si="6"/>
        <v>101.18137460788921</v>
      </c>
      <c r="V38" s="82">
        <f t="shared" si="6"/>
        <v>102.0426219193326</v>
      </c>
    </row>
    <row r="39" spans="1:22" ht="15" customHeight="1">
      <c r="A39" s="194" t="s">
        <v>111</v>
      </c>
      <c r="B39" s="42" t="s">
        <v>61</v>
      </c>
      <c r="C39" s="82">
        <f t="shared" ref="C39:V39" si="7">C13/$R13*100</f>
        <v>91.78369582987213</v>
      </c>
      <c r="D39" s="82">
        <f t="shared" si="7"/>
        <v>92.904263950473549</v>
      </c>
      <c r="E39" s="82">
        <f t="shared" si="7"/>
        <v>93.639597700600589</v>
      </c>
      <c r="F39" s="82">
        <f t="shared" si="7"/>
        <v>94.575248289863481</v>
      </c>
      <c r="G39" s="82">
        <f t="shared" si="7"/>
        <v>95.435566921557353</v>
      </c>
      <c r="H39" s="82">
        <f t="shared" si="7"/>
        <v>94.705461234887636</v>
      </c>
      <c r="I39" s="82">
        <f t="shared" si="7"/>
        <v>96.873273014624388</v>
      </c>
      <c r="J39" s="82">
        <f t="shared" si="7"/>
        <v>97.990639030942134</v>
      </c>
      <c r="K39" s="82">
        <f t="shared" si="7"/>
        <v>99.257033693404352</v>
      </c>
      <c r="L39" s="82">
        <f t="shared" si="7"/>
        <v>100.44865945193007</v>
      </c>
      <c r="M39" s="82">
        <f t="shared" si="7"/>
        <v>101.11403275820447</v>
      </c>
      <c r="N39" s="82">
        <f t="shared" si="7"/>
        <v>98.247772135729591</v>
      </c>
      <c r="O39" s="82">
        <f t="shared" si="7"/>
        <v>99.167115110439084</v>
      </c>
      <c r="P39" s="82">
        <f t="shared" si="7"/>
        <v>99.582055394108849</v>
      </c>
      <c r="Q39" s="82">
        <f t="shared" si="7"/>
        <v>99.863333295475286</v>
      </c>
      <c r="R39" s="82">
        <f t="shared" si="7"/>
        <v>100</v>
      </c>
      <c r="S39" s="82">
        <f t="shared" si="7"/>
        <v>98.558399833782204</v>
      </c>
      <c r="T39" s="82">
        <f t="shared" si="7"/>
        <v>97.752296678410815</v>
      </c>
      <c r="U39" s="82">
        <f t="shared" si="7"/>
        <v>98.822510817941961</v>
      </c>
      <c r="V39" s="82">
        <f t="shared" si="7"/>
        <v>97.140147187714277</v>
      </c>
    </row>
    <row r="40" spans="1:22" ht="15" customHeight="1">
      <c r="A40" s="194" t="s">
        <v>159</v>
      </c>
      <c r="B40" s="42" t="s">
        <v>61</v>
      </c>
      <c r="C40" s="82">
        <f t="shared" ref="C40:V40" si="8">C14/$R14*100</f>
        <v>114.32485602239157</v>
      </c>
      <c r="D40" s="82">
        <f t="shared" si="8"/>
        <v>112.78952507759701</v>
      </c>
      <c r="E40" s="82">
        <f t="shared" si="8"/>
        <v>111.85129333299587</v>
      </c>
      <c r="F40" s="82">
        <f t="shared" si="8"/>
        <v>110.60407941654664</v>
      </c>
      <c r="G40" s="82">
        <f t="shared" si="8"/>
        <v>109.46696340059614</v>
      </c>
      <c r="H40" s="82">
        <f t="shared" si="8"/>
        <v>108.64710290179056</v>
      </c>
      <c r="I40" s="82">
        <f t="shared" si="8"/>
        <v>105.42445930667479</v>
      </c>
      <c r="J40" s="82">
        <f t="shared" si="8"/>
        <v>104.24351994713383</v>
      </c>
      <c r="K40" s="82">
        <f t="shared" si="8"/>
        <v>102.0529279330872</v>
      </c>
      <c r="L40" s="82">
        <f t="shared" si="8"/>
        <v>100.39552749428655</v>
      </c>
      <c r="M40" s="82">
        <f t="shared" si="8"/>
        <v>99.20809732433284</v>
      </c>
      <c r="N40" s="82">
        <f t="shared" si="8"/>
        <v>103.51588084507159</v>
      </c>
      <c r="O40" s="82">
        <f t="shared" si="8"/>
        <v>102.57909588913208</v>
      </c>
      <c r="P40" s="82">
        <f t="shared" si="8"/>
        <v>101.77672394140669</v>
      </c>
      <c r="Q40" s="82">
        <f t="shared" si="8"/>
        <v>101.06579854353099</v>
      </c>
      <c r="R40" s="82">
        <f t="shared" si="8"/>
        <v>100</v>
      </c>
      <c r="S40" s="82">
        <f t="shared" si="8"/>
        <v>101.80796579550571</v>
      </c>
      <c r="T40" s="82">
        <f t="shared" si="8"/>
        <v>101.47352974173987</v>
      </c>
      <c r="U40" s="82">
        <f t="shared" si="8"/>
        <v>100.3609482812456</v>
      </c>
      <c r="V40" s="82">
        <f t="shared" si="8"/>
        <v>101.25241010253427</v>
      </c>
    </row>
    <row r="41" spans="1:22" ht="15" customHeight="1">
      <c r="A41" s="194"/>
      <c r="B41" s="4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354"/>
    </row>
    <row r="42" spans="1:22" ht="15" customHeight="1">
      <c r="A42" s="193" t="s">
        <v>83</v>
      </c>
      <c r="B42" s="42" t="s">
        <v>61</v>
      </c>
      <c r="C42" s="82">
        <f t="shared" ref="C42:V42" si="9">C18/$R18*100</f>
        <v>113.15161257129378</v>
      </c>
      <c r="D42" s="82">
        <f t="shared" si="9"/>
        <v>110.41870684710537</v>
      </c>
      <c r="E42" s="82">
        <f t="shared" si="9"/>
        <v>108.45360099534105</v>
      </c>
      <c r="F42" s="82">
        <f t="shared" si="9"/>
        <v>109.43888252332046</v>
      </c>
      <c r="G42" s="82">
        <f t="shared" si="9"/>
        <v>106.91308862160145</v>
      </c>
      <c r="H42" s="82">
        <f t="shared" si="9"/>
        <v>102.89857262579037</v>
      </c>
      <c r="I42" s="82">
        <f t="shared" si="9"/>
        <v>104.49469673762712</v>
      </c>
      <c r="J42" s="82">
        <f t="shared" si="9"/>
        <v>102.10389619574589</v>
      </c>
      <c r="K42" s="82">
        <f t="shared" si="9"/>
        <v>106.0005722538239</v>
      </c>
      <c r="L42" s="82">
        <f t="shared" si="9"/>
        <v>101.088025440712</v>
      </c>
      <c r="M42" s="82">
        <f t="shared" si="9"/>
        <v>99.226903881720503</v>
      </c>
      <c r="N42" s="82">
        <f t="shared" si="9"/>
        <v>100.352498976647</v>
      </c>
      <c r="O42" s="82">
        <f t="shared" si="9"/>
        <v>96.765395944722542</v>
      </c>
      <c r="P42" s="82">
        <f t="shared" si="9"/>
        <v>102.6501176176976</v>
      </c>
      <c r="Q42" s="82">
        <f t="shared" si="9"/>
        <v>96.962045997322704</v>
      </c>
      <c r="R42" s="82">
        <f t="shared" si="9"/>
        <v>100</v>
      </c>
      <c r="S42" s="82">
        <f t="shared" si="9"/>
        <v>102.57997267215092</v>
      </c>
      <c r="T42" s="82">
        <f t="shared" si="9"/>
        <v>100.62284015986896</v>
      </c>
      <c r="U42" s="82">
        <f t="shared" si="9"/>
        <v>105.27049954046208</v>
      </c>
      <c r="V42" s="82">
        <f t="shared" si="9"/>
        <v>106.46705890461602</v>
      </c>
    </row>
    <row r="43" spans="1:22" ht="15" customHeight="1">
      <c r="A43" s="169"/>
      <c r="B43" s="4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354"/>
    </row>
    <row r="44" spans="1:22" ht="15" customHeight="1">
      <c r="A44" s="360" t="s">
        <v>114</v>
      </c>
      <c r="B44" s="42" t="s">
        <v>61</v>
      </c>
      <c r="C44" s="82">
        <f t="shared" ref="C44:U44" si="10">C20*100/$R20</f>
        <v>120.670849428011</v>
      </c>
      <c r="D44" s="82">
        <f t="shared" si="10"/>
        <v>116.82080165390886</v>
      </c>
      <c r="E44" s="82">
        <f t="shared" si="10"/>
        <v>114.0934492461124</v>
      </c>
      <c r="F44" s="82">
        <f t="shared" si="10"/>
        <v>114.45930196448597</v>
      </c>
      <c r="G44" s="82">
        <f t="shared" si="10"/>
        <v>111.3744932159495</v>
      </c>
      <c r="H44" s="82">
        <f t="shared" si="10"/>
        <v>106.3892236899177</v>
      </c>
      <c r="I44" s="82">
        <f t="shared" si="10"/>
        <v>106.06923823061966</v>
      </c>
      <c r="J44" s="82">
        <f t="shared" si="10"/>
        <v>103.37627494346489</v>
      </c>
      <c r="K44" s="82">
        <f t="shared" si="10"/>
        <v>106.37351567851174</v>
      </c>
      <c r="L44" s="82">
        <f t="shared" si="10"/>
        <v>101.15845428224429</v>
      </c>
      <c r="M44" s="82">
        <f t="shared" si="10"/>
        <v>99.020083705395763</v>
      </c>
      <c r="N44" s="82">
        <f t="shared" si="10"/>
        <v>103.68873034822116</v>
      </c>
      <c r="O44" s="82">
        <f t="shared" si="10"/>
        <v>99.463628500457659</v>
      </c>
      <c r="P44" s="82">
        <f t="shared" si="10"/>
        <v>104.83987556774116</v>
      </c>
      <c r="Q44" s="82">
        <f t="shared" si="10"/>
        <v>98.294076524357919</v>
      </c>
      <c r="R44" s="82">
        <f t="shared" si="10"/>
        <v>100</v>
      </c>
      <c r="S44" s="82">
        <f t="shared" si="10"/>
        <v>102.23931899967521</v>
      </c>
      <c r="T44" s="82">
        <f t="shared" si="10"/>
        <v>99.470264304732922</v>
      </c>
      <c r="U44" s="82">
        <f t="shared" si="10"/>
        <v>103.84771585603326</v>
      </c>
      <c r="V44" s="82">
        <f>V20*100/$R20</f>
        <v>104.7813652106241</v>
      </c>
    </row>
    <row r="45" spans="1:22" ht="15" customHeight="1">
      <c r="A45" s="194" t="s">
        <v>158</v>
      </c>
      <c r="B45" s="42" t="s">
        <v>61</v>
      </c>
      <c r="C45" s="82">
        <f t="shared" ref="C45:U45" si="11">C21*100/$R21</f>
        <v>121.74411973732622</v>
      </c>
      <c r="D45" s="82">
        <f>D21*100/$R21</f>
        <v>117.28312076683879</v>
      </c>
      <c r="E45" s="82">
        <f>E21*100/$R21</f>
        <v>114.506534200587</v>
      </c>
      <c r="F45" s="82">
        <f>F21*100/$R21</f>
        <v>115.7466520783158</v>
      </c>
      <c r="G45" s="82">
        <f>G21*100/$R21</f>
        <v>112.69599353007837</v>
      </c>
      <c r="H45" s="82">
        <f t="shared" si="11"/>
        <v>103.90000513177044</v>
      </c>
      <c r="I45" s="82">
        <f t="shared" si="11"/>
        <v>103.94039587535697</v>
      </c>
      <c r="J45" s="82">
        <f t="shared" si="11"/>
        <v>99.814179061760868</v>
      </c>
      <c r="K45" s="82">
        <f t="shared" si="11"/>
        <v>103.00905991741712</v>
      </c>
      <c r="L45" s="82">
        <f t="shared" si="11"/>
        <v>97.211074217647266</v>
      </c>
      <c r="M45" s="82">
        <f t="shared" si="11"/>
        <v>97.617795018315249</v>
      </c>
      <c r="N45" s="82">
        <f t="shared" si="11"/>
        <v>103.23655398024054</v>
      </c>
      <c r="O45" s="82">
        <f t="shared" si="11"/>
        <v>99.397051338197855</v>
      </c>
      <c r="P45" s="82">
        <f t="shared" si="11"/>
        <v>105.53712026108839</v>
      </c>
      <c r="Q45" s="82">
        <f t="shared" si="11"/>
        <v>98.660038994842154</v>
      </c>
      <c r="R45" s="82">
        <f t="shared" si="11"/>
        <v>100.00000000000001</v>
      </c>
      <c r="S45" s="82">
        <f t="shared" si="11"/>
        <v>101.40795997676977</v>
      </c>
      <c r="T45" s="82">
        <f t="shared" si="11"/>
        <v>97.479481392321318</v>
      </c>
      <c r="U45" s="82">
        <f t="shared" si="11"/>
        <v>100.81243648689284</v>
      </c>
      <c r="V45" s="82">
        <f>V21*100/$R21</f>
        <v>100.81161264948624</v>
      </c>
    </row>
    <row r="46" spans="1:22" ht="15" customHeight="1">
      <c r="A46" s="194" t="s">
        <v>111</v>
      </c>
      <c r="B46" s="42" t="s">
        <v>61</v>
      </c>
      <c r="C46" s="82">
        <f t="shared" ref="C46:U46" si="12">C22*100/$R22</f>
        <v>116.47790124295553</v>
      </c>
      <c r="D46" s="82">
        <f t="shared" si="12"/>
        <v>113.06454492199828</v>
      </c>
      <c r="E46" s="82">
        <f t="shared" si="12"/>
        <v>110.41612676514987</v>
      </c>
      <c r="F46" s="82">
        <f t="shared" si="12"/>
        <v>110.95100719469391</v>
      </c>
      <c r="G46" s="82">
        <f t="shared" si="12"/>
        <v>107.90101827317295</v>
      </c>
      <c r="H46" s="82">
        <f t="shared" si="12"/>
        <v>104.16261565391704</v>
      </c>
      <c r="I46" s="82">
        <f t="shared" si="12"/>
        <v>104.27874288962097</v>
      </c>
      <c r="J46" s="82">
        <f t="shared" si="12"/>
        <v>101.87053052883317</v>
      </c>
      <c r="K46" s="82">
        <f t="shared" si="12"/>
        <v>105.50969545093812</v>
      </c>
      <c r="L46" s="82">
        <f t="shared" si="12"/>
        <v>100.85151270327272</v>
      </c>
      <c r="M46" s="82">
        <f t="shared" si="12"/>
        <v>99.013096876943592</v>
      </c>
      <c r="N46" s="82">
        <f t="shared" si="12"/>
        <v>102.73956374064879</v>
      </c>
      <c r="O46" s="82">
        <f t="shared" si="12"/>
        <v>98.400408431623475</v>
      </c>
      <c r="P46" s="82">
        <f t="shared" si="12"/>
        <v>104.13012406398587</v>
      </c>
      <c r="Q46" s="82">
        <f t="shared" si="12"/>
        <v>97.772669474645269</v>
      </c>
      <c r="R46" s="82">
        <f t="shared" si="12"/>
        <v>100</v>
      </c>
      <c r="S46" s="82">
        <f t="shared" si="12"/>
        <v>101.99535627618216</v>
      </c>
      <c r="T46" s="82">
        <f t="shared" si="12"/>
        <v>99.793158096057766</v>
      </c>
      <c r="U46" s="82">
        <f t="shared" si="12"/>
        <v>104.5165625876153</v>
      </c>
      <c r="V46" s="82">
        <f>V22*100/$R22</f>
        <v>105.76480155626298</v>
      </c>
    </row>
    <row r="47" spans="1:22" ht="15" customHeight="1">
      <c r="A47" s="194" t="s">
        <v>159</v>
      </c>
      <c r="B47" s="42" t="s">
        <v>61</v>
      </c>
      <c r="C47" s="82">
        <f t="shared" ref="C47:U47" si="13">C23*100/$R23</f>
        <v>112.92743766716315</v>
      </c>
      <c r="D47" s="82">
        <f t="shared" si="13"/>
        <v>110.19695942222664</v>
      </c>
      <c r="E47" s="82">
        <f t="shared" si="13"/>
        <v>108.09877417980756</v>
      </c>
      <c r="F47" s="82">
        <f t="shared" si="13"/>
        <v>108.32306238160091</v>
      </c>
      <c r="G47" s="82">
        <f t="shared" si="13"/>
        <v>105.9544708867158</v>
      </c>
      <c r="H47" s="82">
        <f t="shared" si="13"/>
        <v>103.83405123604845</v>
      </c>
      <c r="I47" s="82">
        <f t="shared" si="13"/>
        <v>104.24852723284319</v>
      </c>
      <c r="J47" s="82">
        <f t="shared" si="13"/>
        <v>102.86288067556946</v>
      </c>
      <c r="K47" s="82">
        <f t="shared" si="13"/>
        <v>106.33949561469035</v>
      </c>
      <c r="L47" s="82">
        <f t="shared" si="13"/>
        <v>102.15398240498988</v>
      </c>
      <c r="M47" s="82">
        <f t="shared" si="13"/>
        <v>98.542521034096509</v>
      </c>
      <c r="N47" s="82">
        <f t="shared" si="13"/>
        <v>102.46707834427711</v>
      </c>
      <c r="O47" s="82">
        <f t="shared" si="13"/>
        <v>98.519115347984851</v>
      </c>
      <c r="P47" s="82">
        <f t="shared" si="13"/>
        <v>103.37831368519292</v>
      </c>
      <c r="Q47" s="82">
        <f t="shared" si="13"/>
        <v>97.542148382754021</v>
      </c>
      <c r="R47" s="82">
        <f t="shared" si="13"/>
        <v>100</v>
      </c>
      <c r="S47" s="82">
        <f t="shared" si="13"/>
        <v>102.2583816089752</v>
      </c>
      <c r="T47" s="82">
        <f t="shared" si="13"/>
        <v>100.81715064641622</v>
      </c>
      <c r="U47" s="82">
        <f t="shared" si="13"/>
        <v>106.26216152508663</v>
      </c>
      <c r="V47" s="82">
        <f>V23*100/$R23</f>
        <v>107.88243014369084</v>
      </c>
    </row>
    <row r="48" spans="1:22" ht="15" customHeight="1">
      <c r="A48" s="135"/>
      <c r="B48" s="4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ht="15" customHeight="1">
      <c r="A49" s="193" t="s">
        <v>84</v>
      </c>
      <c r="B49" s="42" t="s">
        <v>61</v>
      </c>
      <c r="C49" s="82">
        <f t="shared" ref="C49:G52" si="14">C25*100/$R25</f>
        <v>113.11164622833363</v>
      </c>
      <c r="D49" s="82">
        <f t="shared" si="14"/>
        <v>110.32171551802952</v>
      </c>
      <c r="E49" s="82">
        <f t="shared" si="14"/>
        <v>108.21593389362064</v>
      </c>
      <c r="F49" s="82">
        <f t="shared" si="14"/>
        <v>109.23947485117961</v>
      </c>
      <c r="G49" s="82">
        <f t="shared" si="14"/>
        <v>106.86644923495457</v>
      </c>
      <c r="H49" s="82">
        <f t="shared" ref="H49:U49" si="15">H25*100/$R25</f>
        <v>103.0560427553601</v>
      </c>
      <c r="I49" s="82">
        <f t="shared" si="15"/>
        <v>104.80978526753324</v>
      </c>
      <c r="J49" s="82">
        <f t="shared" si="15"/>
        <v>102.55617531573154</v>
      </c>
      <c r="K49" s="82">
        <f t="shared" si="15"/>
        <v>106.85132386561018</v>
      </c>
      <c r="L49" s="82">
        <f t="shared" si="15"/>
        <v>102.33469930676209</v>
      </c>
      <c r="M49" s="82">
        <f t="shared" si="15"/>
        <v>100.73480146483574</v>
      </c>
      <c r="N49" s="82">
        <f t="shared" si="15"/>
        <v>101.88391530225631</v>
      </c>
      <c r="O49" s="82">
        <f t="shared" si="15"/>
        <v>98.040859740181347</v>
      </c>
      <c r="P49" s="82">
        <f t="shared" si="15"/>
        <v>103.76715033840858</v>
      </c>
      <c r="Q49" s="82">
        <f t="shared" si="15"/>
        <v>97.647480948242489</v>
      </c>
      <c r="R49" s="82">
        <f t="shared" si="15"/>
        <v>100</v>
      </c>
      <c r="S49" s="82">
        <f t="shared" si="15"/>
        <v>101.46260464034174</v>
      </c>
      <c r="T49" s="82">
        <f t="shared" si="15"/>
        <v>99.165511856396336</v>
      </c>
      <c r="U49" s="82">
        <f t="shared" si="15"/>
        <v>103.90714419233782</v>
      </c>
      <c r="V49" s="82">
        <f>V25*100/$R25</f>
        <v>104.78293424071678</v>
      </c>
    </row>
    <row r="50" spans="1:22" ht="15" customHeight="1">
      <c r="A50" s="194" t="s">
        <v>158</v>
      </c>
      <c r="B50" s="42" t="s">
        <v>61</v>
      </c>
      <c r="C50" s="82">
        <f t="shared" si="14"/>
        <v>121.74411973732623</v>
      </c>
      <c r="D50" s="82">
        <f t="shared" si="14"/>
        <v>117.28312076683881</v>
      </c>
      <c r="E50" s="82">
        <f t="shared" si="14"/>
        <v>114.50653420058701</v>
      </c>
      <c r="F50" s="82">
        <f t="shared" si="14"/>
        <v>115.74665207831582</v>
      </c>
      <c r="G50" s="82">
        <f t="shared" si="14"/>
        <v>112.69599353007838</v>
      </c>
      <c r="H50" s="82">
        <f t="shared" ref="H50:U50" si="16">H26*100/$R26</f>
        <v>103.90000513177047</v>
      </c>
      <c r="I50" s="82">
        <f t="shared" si="16"/>
        <v>103.94039587535698</v>
      </c>
      <c r="J50" s="82">
        <f t="shared" si="16"/>
        <v>99.6615290421542</v>
      </c>
      <c r="K50" s="82">
        <f t="shared" si="16"/>
        <v>103.00905991741713</v>
      </c>
      <c r="L50" s="82">
        <f t="shared" si="16"/>
        <v>97.21107421764728</v>
      </c>
      <c r="M50" s="82">
        <f t="shared" si="16"/>
        <v>97.617795018315235</v>
      </c>
      <c r="N50" s="82">
        <f t="shared" si="16"/>
        <v>103.23655398024052</v>
      </c>
      <c r="O50" s="82">
        <f t="shared" si="16"/>
        <v>99.397051338197869</v>
      </c>
      <c r="P50" s="82">
        <f t="shared" si="16"/>
        <v>105.5371202610884</v>
      </c>
      <c r="Q50" s="82">
        <f t="shared" si="16"/>
        <v>98.660038994842111</v>
      </c>
      <c r="R50" s="82">
        <f t="shared" si="16"/>
        <v>100</v>
      </c>
      <c r="S50" s="82">
        <f t="shared" si="16"/>
        <v>101.4079599767698</v>
      </c>
      <c r="T50" s="82">
        <f t="shared" si="16"/>
        <v>97.492652230709226</v>
      </c>
      <c r="U50" s="82">
        <f t="shared" si="16"/>
        <v>100.81243648689284</v>
      </c>
      <c r="V50" s="82">
        <f>V26*100/$R26</f>
        <v>100.81161264948622</v>
      </c>
    </row>
    <row r="51" spans="1:22" ht="15" customHeight="1">
      <c r="A51" s="194" t="s">
        <v>111</v>
      </c>
      <c r="B51" s="42" t="s">
        <v>61</v>
      </c>
      <c r="C51" s="82">
        <f t="shared" si="14"/>
        <v>116.4821068286445</v>
      </c>
      <c r="D51" s="82">
        <f t="shared" si="14"/>
        <v>113.06862726403038</v>
      </c>
      <c r="E51" s="82">
        <f t="shared" si="14"/>
        <v>110.42011348260959</v>
      </c>
      <c r="F51" s="82">
        <f t="shared" si="14"/>
        <v>110.95501322470524</v>
      </c>
      <c r="G51" s="82">
        <f t="shared" si="14"/>
        <v>107.90491417937862</v>
      </c>
      <c r="H51" s="82">
        <f t="shared" ref="H51:U51" si="17">H27*100/$R27</f>
        <v>104.16637658024769</v>
      </c>
      <c r="I51" s="82">
        <f t="shared" si="17"/>
        <v>104.28250800887606</v>
      </c>
      <c r="J51" s="82">
        <f t="shared" si="17"/>
        <v>101.77100907730045</v>
      </c>
      <c r="K51" s="82">
        <f t="shared" si="17"/>
        <v>105.5135050153319</v>
      </c>
      <c r="L51" s="82">
        <f t="shared" si="17"/>
        <v>100.855154077937</v>
      </c>
      <c r="M51" s="82">
        <f t="shared" si="17"/>
        <v>99.016671873220176</v>
      </c>
      <c r="N51" s="82">
        <f t="shared" si="17"/>
        <v>102.7432732858445</v>
      </c>
      <c r="O51" s="82">
        <f t="shared" si="17"/>
        <v>98.407591242958617</v>
      </c>
      <c r="P51" s="82">
        <f t="shared" si="17"/>
        <v>104.13388381716551</v>
      </c>
      <c r="Q51" s="82">
        <f t="shared" si="17"/>
        <v>97.772639654565282</v>
      </c>
      <c r="R51" s="82">
        <f t="shared" si="17"/>
        <v>100</v>
      </c>
      <c r="S51" s="82">
        <f t="shared" si="17"/>
        <v>101.99903895080219</v>
      </c>
      <c r="T51" s="82">
        <f t="shared" si="17"/>
        <v>99.793337304757401</v>
      </c>
      <c r="U51" s="82">
        <f t="shared" si="17"/>
        <v>104.52033629365897</v>
      </c>
      <c r="V51" s="82">
        <f>V27*100/$R27</f>
        <v>105.77248939624334</v>
      </c>
    </row>
    <row r="52" spans="1:22" ht="15" customHeight="1">
      <c r="A52" s="194" t="s">
        <v>159</v>
      </c>
      <c r="B52" s="42" t="s">
        <v>61</v>
      </c>
      <c r="C52" s="82">
        <f t="shared" si="14"/>
        <v>114.39914609484748</v>
      </c>
      <c r="D52" s="82">
        <f t="shared" si="14"/>
        <v>111.94062010411901</v>
      </c>
      <c r="E52" s="82">
        <f t="shared" si="14"/>
        <v>110.00089786244548</v>
      </c>
      <c r="F52" s="82">
        <f t="shared" si="14"/>
        <v>110.60572279073868</v>
      </c>
      <c r="G52" s="82">
        <f t="shared" si="14"/>
        <v>108.43760001657822</v>
      </c>
      <c r="H52" s="82">
        <f t="shared" ref="H52:U52" si="18">H28*100/$R28</f>
        <v>106.75762872038236</v>
      </c>
      <c r="I52" s="82">
        <f t="shared" si="18"/>
        <v>109.53376972904552</v>
      </c>
      <c r="J52" s="82">
        <f t="shared" si="18"/>
        <v>108.54037667449207</v>
      </c>
      <c r="K52" s="82">
        <f t="shared" si="18"/>
        <v>112.89272107382931</v>
      </c>
      <c r="L52" s="82">
        <f t="shared" si="18"/>
        <v>108.66272677296686</v>
      </c>
      <c r="M52" s="82">
        <f t="shared" si="18"/>
        <v>104.95114196980917</v>
      </c>
      <c r="N52" s="82">
        <f t="shared" si="18"/>
        <v>102.36607590638368</v>
      </c>
      <c r="O52" s="82">
        <f t="shared" si="18"/>
        <v>98.456959745830503</v>
      </c>
      <c r="P52" s="82">
        <f t="shared" si="18"/>
        <v>103.39521093684409</v>
      </c>
      <c r="Q52" s="82">
        <f t="shared" si="18"/>
        <v>97.539062701633426</v>
      </c>
      <c r="R52" s="82">
        <f t="shared" si="18"/>
        <v>100</v>
      </c>
      <c r="S52" s="82">
        <f t="shared" si="18"/>
        <v>102.00649482822999</v>
      </c>
      <c r="T52" s="82">
        <f t="shared" si="18"/>
        <v>100.38578200113447</v>
      </c>
      <c r="U52" s="82">
        <f t="shared" si="18"/>
        <v>105.78491456999279</v>
      </c>
      <c r="V52" s="82">
        <f>V28*100/$R28</f>
        <v>107.20267038594336</v>
      </c>
    </row>
    <row r="53" spans="1:22" ht="20.100000000000001" customHeight="1">
      <c r="A53" s="50" t="s">
        <v>25</v>
      </c>
    </row>
    <row r="54" spans="1:22" ht="15" customHeight="1">
      <c r="A54" s="47" t="s">
        <v>290</v>
      </c>
    </row>
    <row r="55" spans="1:22" ht="15" customHeight="1">
      <c r="A55" s="323" t="s">
        <v>266</v>
      </c>
    </row>
    <row r="56" spans="1:22" ht="15" customHeight="1">
      <c r="A56" s="208" t="s">
        <v>291</v>
      </c>
    </row>
    <row r="57" spans="1:22" ht="15" customHeight="1">
      <c r="A57" s="323" t="s">
        <v>266</v>
      </c>
    </row>
    <row r="59" spans="1:22">
      <c r="B59" s="37"/>
    </row>
  </sheetData>
  <pageMargins left="0.59055118110236227" right="0.19685039370078741" top="0.78740157480314965" bottom="0.78740157480314965" header="0.11811023622047245" footer="0.19685039370078741"/>
  <pageSetup paperSize="9" scale="70" firstPageNumber="14" orientation="portrait" r:id="rId1"/>
  <headerFooter alignWithMargins="0">
    <oddFooter>&amp;L&amp;"MetaNormalLF-Roman,Standard"Statistisches Bundesamt, Private Haushalte und Umwelt, 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Normal="100" workbookViewId="0"/>
  </sheetViews>
  <sheetFormatPr baseColWidth="10" defaultRowHeight="12"/>
  <cols>
    <col min="1" max="1" width="37.85546875" style="37" customWidth="1"/>
    <col min="2" max="2" width="10.7109375" style="38" customWidth="1"/>
    <col min="3" max="3" width="11.42578125" style="37" customWidth="1"/>
    <col min="4" max="7" width="11.42578125" style="37" hidden="1" customWidth="1"/>
    <col min="8" max="8" width="11.42578125" style="37" customWidth="1"/>
    <col min="9" max="12" width="11.42578125" style="37" hidden="1" customWidth="1"/>
    <col min="13" max="13" width="11.42578125" style="37" customWidth="1"/>
    <col min="14" max="17" width="11.42578125" style="37" hidden="1" customWidth="1"/>
    <col min="18" max="22" width="11.42578125" style="37" customWidth="1"/>
    <col min="23" max="16384" width="11.42578125" style="37"/>
  </cols>
  <sheetData>
    <row r="1" spans="1:23" s="35" customFormat="1" ht="20.100000000000001" customHeight="1">
      <c r="A1" s="311" t="s">
        <v>138</v>
      </c>
      <c r="B1" s="34"/>
    </row>
    <row r="2" spans="1:23" ht="20.100000000000001" customHeight="1">
      <c r="A2" s="329" t="s">
        <v>184</v>
      </c>
      <c r="F2" s="62"/>
      <c r="W2" s="270"/>
    </row>
    <row r="3" spans="1:23" ht="20.100000000000001" customHeight="1"/>
    <row r="4" spans="1:23" s="41" customFormat="1" ht="24.95" customHeight="1">
      <c r="A4" s="58"/>
      <c r="B4" s="40" t="s">
        <v>22</v>
      </c>
      <c r="C4" s="40">
        <v>2000</v>
      </c>
      <c r="D4" s="40">
        <v>2001</v>
      </c>
      <c r="E4" s="40">
        <v>2002</v>
      </c>
      <c r="F4" s="40">
        <v>2003</v>
      </c>
      <c r="G4" s="40">
        <v>2004</v>
      </c>
      <c r="H4" s="40">
        <v>2005</v>
      </c>
      <c r="I4" s="40">
        <v>2006</v>
      </c>
      <c r="J4" s="40">
        <v>2007</v>
      </c>
      <c r="K4" s="40">
        <v>2008</v>
      </c>
      <c r="L4" s="40">
        <v>2009</v>
      </c>
      <c r="M4" s="40">
        <v>2010</v>
      </c>
      <c r="N4" s="40">
        <v>2011</v>
      </c>
      <c r="O4" s="40">
        <v>2012</v>
      </c>
      <c r="P4" s="40">
        <v>2013</v>
      </c>
      <c r="Q4" s="57">
        <v>2014</v>
      </c>
      <c r="R4" s="55">
        <v>2015</v>
      </c>
      <c r="S4" s="57">
        <v>2016</v>
      </c>
      <c r="T4" s="54">
        <v>2017</v>
      </c>
      <c r="U4" s="57">
        <v>2018</v>
      </c>
      <c r="V4" s="185">
        <v>2019</v>
      </c>
    </row>
    <row r="5" spans="1:23" ht="18" customHeight="1">
      <c r="A5" s="193" t="s">
        <v>286</v>
      </c>
      <c r="B5" s="42" t="s">
        <v>66</v>
      </c>
      <c r="C5" s="59">
        <f>'1'!C5</f>
        <v>37711</v>
      </c>
      <c r="D5" s="59">
        <f>'1'!D5</f>
        <v>38013</v>
      </c>
      <c r="E5" s="59">
        <f>'1'!E5</f>
        <v>38229</v>
      </c>
      <c r="F5" s="59">
        <f>'1'!F5</f>
        <v>38453</v>
      </c>
      <c r="G5" s="59">
        <f>'1'!G5</f>
        <v>38606</v>
      </c>
      <c r="H5" s="59">
        <f>'1'!H5</f>
        <v>38897.472429659123</v>
      </c>
      <c r="I5" s="59">
        <f>'1'!I5</f>
        <v>39620</v>
      </c>
      <c r="J5" s="59">
        <f>'1'!J5</f>
        <v>39722</v>
      </c>
      <c r="K5" s="59">
        <f>'1'!K5</f>
        <v>40076</v>
      </c>
      <c r="L5" s="59">
        <f>'1'!L5</f>
        <v>40189</v>
      </c>
      <c r="M5" s="59">
        <f>'1'!M5</f>
        <v>40301</v>
      </c>
      <c r="N5" s="59">
        <f>'1'!N5</f>
        <v>38923</v>
      </c>
      <c r="O5" s="59">
        <f>'1'!O5</f>
        <v>39126</v>
      </c>
      <c r="P5" s="59">
        <f>'1'!P5</f>
        <v>39377</v>
      </c>
      <c r="Q5" s="59">
        <f>'1'!Q5</f>
        <v>39672</v>
      </c>
      <c r="R5" s="59">
        <f>'1'!R5</f>
        <v>40217</v>
      </c>
      <c r="S5" s="59">
        <f>'1'!S5</f>
        <v>40351</v>
      </c>
      <c r="T5" s="59">
        <f>'1'!T5</f>
        <v>40683</v>
      </c>
      <c r="U5" s="59">
        <f>'1'!U5</f>
        <v>40768</v>
      </c>
      <c r="V5" s="59">
        <f>'1'!V5</f>
        <v>40864</v>
      </c>
    </row>
    <row r="6" spans="1:23" ht="15" customHeight="1">
      <c r="A6" s="194" t="s">
        <v>110</v>
      </c>
      <c r="B6" s="42" t="s">
        <v>24</v>
      </c>
      <c r="C6" s="227">
        <v>35.841001299355625</v>
      </c>
      <c r="D6" s="227">
        <v>36.232341567358532</v>
      </c>
      <c r="E6" s="227">
        <v>36.438305998064294</v>
      </c>
      <c r="F6" s="227">
        <v>36.72275245104413</v>
      </c>
      <c r="G6" s="227">
        <v>36.983888514738645</v>
      </c>
      <c r="H6" s="227">
        <v>37.921409644277368</v>
      </c>
      <c r="I6" s="227">
        <v>38.621908127208485</v>
      </c>
      <c r="J6" s="227">
        <v>38.731685212224967</v>
      </c>
      <c r="K6" s="227">
        <v>39.402634993512322</v>
      </c>
      <c r="L6" s="227">
        <v>39.799447610042549</v>
      </c>
      <c r="M6" s="227">
        <v>40.185107069303491</v>
      </c>
      <c r="N6" s="227">
        <v>39.637232484649182</v>
      </c>
      <c r="O6" s="227">
        <v>39.733169759239381</v>
      </c>
      <c r="P6" s="227">
        <v>40.015745231988213</v>
      </c>
      <c r="Q6" s="227">
        <v>40.323149828594474</v>
      </c>
      <c r="R6" s="227">
        <v>40.930452296292614</v>
      </c>
      <c r="S6" s="227">
        <v>40.591311243835342</v>
      </c>
      <c r="T6" s="227">
        <v>41.26785143671804</v>
      </c>
      <c r="U6" s="227">
        <v>41.390306122448976</v>
      </c>
      <c r="V6" s="227">
        <v>41.765368050117466</v>
      </c>
    </row>
    <row r="7" spans="1:23" ht="15" customHeight="1">
      <c r="A7" s="194" t="s">
        <v>111</v>
      </c>
      <c r="B7" s="167" t="s">
        <v>24</v>
      </c>
      <c r="C7" s="227">
        <v>33.716952613295852</v>
      </c>
      <c r="D7" s="227">
        <v>33.87525320285166</v>
      </c>
      <c r="E7" s="227">
        <v>33.995134583693009</v>
      </c>
      <c r="F7" s="227">
        <v>34.12217512287728</v>
      </c>
      <c r="G7" s="227">
        <v>34.248562399627005</v>
      </c>
      <c r="H7" s="227">
        <v>33.665644183173228</v>
      </c>
      <c r="I7" s="227">
        <v>33.758202927814231</v>
      </c>
      <c r="J7" s="227">
        <v>33.976134132218924</v>
      </c>
      <c r="K7" s="227">
        <v>34.025351831520112</v>
      </c>
      <c r="L7" s="227">
        <v>34.190947771778347</v>
      </c>
      <c r="M7" s="227">
        <v>34.224957197091882</v>
      </c>
      <c r="N7" s="227">
        <v>34.429514682835347</v>
      </c>
      <c r="O7" s="227">
        <v>34.644481930174308</v>
      </c>
      <c r="P7" s="227">
        <v>34.644589481169206</v>
      </c>
      <c r="Q7" s="227">
        <v>34.613833434160114</v>
      </c>
      <c r="R7" s="227">
        <v>34.433199890593528</v>
      </c>
      <c r="S7" s="227">
        <v>34.19741766003321</v>
      </c>
      <c r="T7" s="227">
        <v>33.763488434972835</v>
      </c>
      <c r="U7" s="227">
        <v>34.00951726844584</v>
      </c>
      <c r="V7" s="227">
        <v>33.449980422866091</v>
      </c>
      <c r="W7" s="138"/>
    </row>
    <row r="8" spans="1:23" ht="15" customHeight="1">
      <c r="A8" s="194" t="s">
        <v>112</v>
      </c>
      <c r="B8" s="42" t="s">
        <v>24</v>
      </c>
      <c r="C8" s="227">
        <v>30.442046087348519</v>
      </c>
      <c r="D8" s="227">
        <v>29.892405229789809</v>
      </c>
      <c r="E8" s="227">
        <v>29.566559418242694</v>
      </c>
      <c r="F8" s="227">
        <v>29.15507242607859</v>
      </c>
      <c r="G8" s="227">
        <v>28.767549085634357</v>
      </c>
      <c r="H8" s="227">
        <v>28.412946172549404</v>
      </c>
      <c r="I8" s="227">
        <v>27.619888944977284</v>
      </c>
      <c r="J8" s="227">
        <v>27.289663158954735</v>
      </c>
      <c r="K8" s="227">
        <v>26.574508433975446</v>
      </c>
      <c r="L8" s="227">
        <v>26.009604618179107</v>
      </c>
      <c r="M8" s="227">
        <v>25.589935733604626</v>
      </c>
      <c r="N8" s="227">
        <v>25.930683657477584</v>
      </c>
      <c r="O8" s="227">
        <v>25.624904155804323</v>
      </c>
      <c r="P8" s="227">
        <v>25.339665286842575</v>
      </c>
      <c r="Q8" s="227">
        <v>25.065537406735231</v>
      </c>
      <c r="R8" s="227">
        <v>24.638834323793422</v>
      </c>
      <c r="S8" s="227">
        <v>25.213749349458499</v>
      </c>
      <c r="T8" s="227">
        <v>24.971118157461344</v>
      </c>
      <c r="U8" s="227">
        <v>24.602629513343796</v>
      </c>
      <c r="V8" s="227">
        <v>24.78954581049334</v>
      </c>
      <c r="W8" s="138"/>
    </row>
    <row r="9" spans="1:23" ht="15" customHeight="1">
      <c r="A9" s="194" t="s">
        <v>28</v>
      </c>
      <c r="B9" s="42" t="s">
        <v>24</v>
      </c>
      <c r="C9" s="337">
        <f>SUM(C6:C8)</f>
        <v>99.999999999999986</v>
      </c>
      <c r="D9" s="337">
        <f t="shared" ref="D9:V9" si="0">SUM(D6:D8)</f>
        <v>100</v>
      </c>
      <c r="E9" s="337">
        <f t="shared" si="0"/>
        <v>100</v>
      </c>
      <c r="F9" s="337">
        <f t="shared" si="0"/>
        <v>100</v>
      </c>
      <c r="G9" s="337">
        <f t="shared" si="0"/>
        <v>100</v>
      </c>
      <c r="H9" s="337">
        <f t="shared" si="0"/>
        <v>100</v>
      </c>
      <c r="I9" s="337">
        <f t="shared" si="0"/>
        <v>100</v>
      </c>
      <c r="J9" s="337">
        <f t="shared" si="0"/>
        <v>99.997482503398629</v>
      </c>
      <c r="K9" s="337">
        <f t="shared" si="0"/>
        <v>100.00249525900787</v>
      </c>
      <c r="L9" s="337">
        <f t="shared" si="0"/>
        <v>100</v>
      </c>
      <c r="M9" s="337">
        <f t="shared" si="0"/>
        <v>100</v>
      </c>
      <c r="N9" s="337">
        <f t="shared" si="0"/>
        <v>99.997430824962109</v>
      </c>
      <c r="O9" s="337">
        <f t="shared" si="0"/>
        <v>100.00255584521801</v>
      </c>
      <c r="P9" s="337">
        <f t="shared" si="0"/>
        <v>100</v>
      </c>
      <c r="Q9" s="337">
        <f t="shared" si="0"/>
        <v>100.00252066948981</v>
      </c>
      <c r="R9" s="337">
        <f t="shared" si="0"/>
        <v>100.00248651067956</v>
      </c>
      <c r="S9" s="337">
        <f t="shared" si="0"/>
        <v>100.00247825332706</v>
      </c>
      <c r="T9" s="337">
        <f t="shared" si="0"/>
        <v>100.00245802915222</v>
      </c>
      <c r="U9" s="337">
        <f t="shared" si="0"/>
        <v>100.00245290423862</v>
      </c>
      <c r="V9" s="337">
        <f t="shared" si="0"/>
        <v>100.00489428347689</v>
      </c>
      <c r="W9" s="138"/>
    </row>
    <row r="10" spans="1:23" ht="15" customHeight="1">
      <c r="A10" s="136"/>
      <c r="B10" s="4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138"/>
      <c r="W10" s="138"/>
    </row>
    <row r="11" spans="1:23" ht="15" customHeight="1">
      <c r="A11" s="193" t="s">
        <v>287</v>
      </c>
      <c r="B11" s="42" t="s">
        <v>66</v>
      </c>
      <c r="C11" s="59">
        <f>'1'!C6</f>
        <v>80662.5</v>
      </c>
      <c r="D11" s="59">
        <f>'1'!D6</f>
        <v>80704.899999999994</v>
      </c>
      <c r="E11" s="59">
        <f>'1'!E6</f>
        <v>80811.100000000006</v>
      </c>
      <c r="F11" s="59">
        <f>'1'!F6</f>
        <v>80781.2</v>
      </c>
      <c r="G11" s="59">
        <f>'1'!G6</f>
        <v>80669.2</v>
      </c>
      <c r="H11" s="59">
        <f>'1'!H6</f>
        <v>80510.8</v>
      </c>
      <c r="I11" s="59">
        <f>'1'!I6</f>
        <v>80391.600000000006</v>
      </c>
      <c r="J11" s="59">
        <f>'1'!J6</f>
        <v>80193.899999999994</v>
      </c>
      <c r="K11" s="59">
        <f>'1'!K6</f>
        <v>79992</v>
      </c>
      <c r="L11" s="59">
        <f>'1'!L6</f>
        <v>79651.7</v>
      </c>
      <c r="M11" s="59">
        <f>'1'!M6</f>
        <v>79427</v>
      </c>
      <c r="N11" s="59">
        <f>'1'!N6</f>
        <v>79422</v>
      </c>
      <c r="O11" s="59">
        <f>'1'!O6</f>
        <v>79585</v>
      </c>
      <c r="P11" s="59">
        <f>'1'!P6</f>
        <v>79766</v>
      </c>
      <c r="Q11" s="59">
        <f>'1'!Q6</f>
        <v>80068</v>
      </c>
      <c r="R11" s="59">
        <f>'1'!R6</f>
        <v>80634</v>
      </c>
      <c r="S11" s="59">
        <f>'1'!S6</f>
        <v>81522</v>
      </c>
      <c r="T11" s="59">
        <f>'1'!T6</f>
        <v>81819</v>
      </c>
      <c r="U11" s="59">
        <f>'1'!U6</f>
        <v>81692</v>
      </c>
      <c r="V11" s="59">
        <f>'1'!V6</f>
        <v>81930</v>
      </c>
    </row>
    <row r="12" spans="1:23" ht="15" customHeight="1">
      <c r="A12" s="194" t="s">
        <v>110</v>
      </c>
      <c r="B12" s="42" t="s">
        <v>24</v>
      </c>
      <c r="C12" s="226">
        <v>16.756237408957077</v>
      </c>
      <c r="D12" s="226">
        <v>17.065878280005307</v>
      </c>
      <c r="E12" s="226">
        <v>17.237730955277183</v>
      </c>
      <c r="F12" s="226">
        <v>17.480552405757781</v>
      </c>
      <c r="G12" s="226">
        <v>17.699444149687864</v>
      </c>
      <c r="H12" s="226">
        <v>18.321107058085232</v>
      </c>
      <c r="I12" s="226">
        <v>19.034326969484379</v>
      </c>
      <c r="J12" s="226">
        <v>19.184750959861042</v>
      </c>
      <c r="K12" s="226">
        <v>19.740724072407247</v>
      </c>
      <c r="L12" s="226">
        <v>20.081178430592193</v>
      </c>
      <c r="M12" s="226">
        <v>20.389791884371814</v>
      </c>
      <c r="N12" s="226">
        <v>19.4255927273643</v>
      </c>
      <c r="O12" s="226">
        <v>19.53358630914985</v>
      </c>
      <c r="P12" s="226">
        <v>19.754030539327534</v>
      </c>
      <c r="Q12" s="226">
        <v>19.979018096891433</v>
      </c>
      <c r="R12" s="226">
        <v>20.414212190736034</v>
      </c>
      <c r="S12" s="226">
        <v>20.091509040504405</v>
      </c>
      <c r="T12" s="226">
        <v>20.519683692051967</v>
      </c>
      <c r="U12" s="226">
        <v>20.655380509958015</v>
      </c>
      <c r="V12" s="226">
        <v>20.831197363603078</v>
      </c>
    </row>
    <row r="13" spans="1:23" ht="15" customHeight="1">
      <c r="A13" s="194" t="s">
        <v>111</v>
      </c>
      <c r="B13" s="42" t="s">
        <v>24</v>
      </c>
      <c r="C13" s="226">
        <v>31.526421819308847</v>
      </c>
      <c r="D13" s="226">
        <v>31.911321369582268</v>
      </c>
      <c r="E13" s="226">
        <v>32.16389827635065</v>
      </c>
      <c r="F13" s="226">
        <v>32.485281228800758</v>
      </c>
      <c r="G13" s="226">
        <v>32.780788702503557</v>
      </c>
      <c r="H13" s="226">
        <v>32.530007562754179</v>
      </c>
      <c r="I13" s="226">
        <v>33.274620731519214</v>
      </c>
      <c r="J13" s="226">
        <v>33.658420403546906</v>
      </c>
      <c r="K13" s="226">
        <v>34.093409340934095</v>
      </c>
      <c r="L13" s="226">
        <v>34.502716200658618</v>
      </c>
      <c r="M13" s="226">
        <v>34.731262668865753</v>
      </c>
      <c r="N13" s="226">
        <v>33.746742045554697</v>
      </c>
      <c r="O13" s="226">
        <v>34.062523559420001</v>
      </c>
      <c r="P13" s="226">
        <v>34.205049770578945</v>
      </c>
      <c r="Q13" s="226">
        <v>34.30166481409784</v>
      </c>
      <c r="R13" s="226">
        <v>34.348607924598504</v>
      </c>
      <c r="S13" s="226">
        <v>33.853438335663995</v>
      </c>
      <c r="T13" s="226">
        <v>33.576553123357655</v>
      </c>
      <c r="U13" s="226">
        <v>33.94415678209883</v>
      </c>
      <c r="V13" s="226">
        <v>33.366288294885877</v>
      </c>
    </row>
    <row r="14" spans="1:23" ht="15" customHeight="1">
      <c r="A14" s="194" t="s">
        <v>112</v>
      </c>
      <c r="B14" s="42" t="s">
        <v>24</v>
      </c>
      <c r="C14" s="226">
        <v>51.717340771734079</v>
      </c>
      <c r="D14" s="226">
        <v>51.022800350412425</v>
      </c>
      <c r="E14" s="226">
        <v>50.59837076837217</v>
      </c>
      <c r="F14" s="226">
        <v>50.034166365441457</v>
      </c>
      <c r="G14" s="226">
        <v>49.148885379160589</v>
      </c>
      <c r="H14" s="226">
        <v>49.148885379160589</v>
      </c>
      <c r="I14" s="226">
        <v>47.691052298996418</v>
      </c>
      <c r="J14" s="226">
        <v>47.15682863659206</v>
      </c>
      <c r="K14" s="226">
        <v>46.165866586658666</v>
      </c>
      <c r="L14" s="226">
        <v>45.416105368749186</v>
      </c>
      <c r="M14" s="226">
        <v>44.878945446762437</v>
      </c>
      <c r="N14" s="226">
        <v>46.827665227080999</v>
      </c>
      <c r="O14" s="226">
        <v>46.403890131430153</v>
      </c>
      <c r="P14" s="226">
        <v>46.040919690093524</v>
      </c>
      <c r="Q14" s="226">
        <v>45.71931708901073</v>
      </c>
      <c r="R14" s="226">
        <v>45.237179884665466</v>
      </c>
      <c r="S14" s="226">
        <v>46.055052623831607</v>
      </c>
      <c r="T14" s="226">
        <v>45.903763184590375</v>
      </c>
      <c r="U14" s="226">
        <v>45.400462707943149</v>
      </c>
      <c r="V14" s="226">
        <v>45.80373489564262</v>
      </c>
    </row>
    <row r="15" spans="1:23" ht="15" customHeight="1">
      <c r="A15" s="194" t="s">
        <v>28</v>
      </c>
      <c r="B15" s="42" t="s">
        <v>24</v>
      </c>
      <c r="C15" s="337">
        <f>SUM(C12:C14)</f>
        <v>100</v>
      </c>
      <c r="D15" s="337">
        <f>SUM(D12:D14)</f>
        <v>100</v>
      </c>
      <c r="E15" s="337">
        <f t="shared" ref="E15:T15" si="1">SUM(E12:E14)</f>
        <v>100</v>
      </c>
      <c r="F15" s="337">
        <f t="shared" si="1"/>
        <v>100</v>
      </c>
      <c r="G15" s="337">
        <f t="shared" si="1"/>
        <v>99.62911823135201</v>
      </c>
      <c r="H15" s="337">
        <f t="shared" si="1"/>
        <v>100</v>
      </c>
      <c r="I15" s="337">
        <f t="shared" si="1"/>
        <v>100</v>
      </c>
      <c r="J15" s="337">
        <f t="shared" si="1"/>
        <v>100</v>
      </c>
      <c r="K15" s="337">
        <f t="shared" si="1"/>
        <v>100</v>
      </c>
      <c r="L15" s="337">
        <f t="shared" si="1"/>
        <v>100</v>
      </c>
      <c r="M15" s="337">
        <f t="shared" si="1"/>
        <v>100</v>
      </c>
      <c r="N15" s="337">
        <f t="shared" si="1"/>
        <v>100</v>
      </c>
      <c r="O15" s="337">
        <f t="shared" si="1"/>
        <v>100</v>
      </c>
      <c r="P15" s="337">
        <f t="shared" si="1"/>
        <v>100</v>
      </c>
      <c r="Q15" s="337">
        <f t="shared" si="1"/>
        <v>100</v>
      </c>
      <c r="R15" s="337">
        <f t="shared" si="1"/>
        <v>100</v>
      </c>
      <c r="S15" s="337">
        <f t="shared" si="1"/>
        <v>100</v>
      </c>
      <c r="T15" s="337">
        <f t="shared" si="1"/>
        <v>100</v>
      </c>
      <c r="U15" s="337">
        <f>SUM(U12:U14)</f>
        <v>100</v>
      </c>
      <c r="V15" s="337">
        <f>SUM(V12:V14)</f>
        <v>100.00122055413158</v>
      </c>
    </row>
    <row r="16" spans="1:23" ht="15" customHeight="1">
      <c r="A16" s="134"/>
      <c r="B16" s="42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V16" s="138"/>
      <c r="W16" s="138"/>
    </row>
    <row r="17" spans="1:23" ht="15" customHeight="1">
      <c r="A17" s="193" t="s">
        <v>81</v>
      </c>
      <c r="B17" s="42" t="s">
        <v>23</v>
      </c>
      <c r="C17" s="59">
        <v>2129.3639303251798</v>
      </c>
      <c r="D17" s="59">
        <v>2060.3938572141019</v>
      </c>
      <c r="E17" s="59">
        <v>1995.6696786314237</v>
      </c>
      <c r="F17" s="59">
        <v>1997.3247150301847</v>
      </c>
      <c r="G17" s="59">
        <v>1935.5065525792643</v>
      </c>
      <c r="H17" s="59">
        <v>1836.180254409154</v>
      </c>
      <c r="I17" s="59">
        <v>1869.5632505578255</v>
      </c>
      <c r="J17" s="59">
        <v>1799.2903947951452</v>
      </c>
      <c r="K17" s="59">
        <v>1905.271641843847</v>
      </c>
      <c r="L17" s="59">
        <v>1785.3866721291606</v>
      </c>
      <c r="M17" s="59">
        <v>1712.5338861019084</v>
      </c>
      <c r="N17" s="59">
        <v>1745.0897241966104</v>
      </c>
      <c r="O17" s="59">
        <v>1635.3903280435295</v>
      </c>
      <c r="P17" s="59">
        <v>1783.6658008970085</v>
      </c>
      <c r="Q17" s="59">
        <v>1655.2948783016227</v>
      </c>
      <c r="R17" s="59">
        <v>1730.1011391585007</v>
      </c>
      <c r="S17" s="59">
        <v>1795.7794178504287</v>
      </c>
      <c r="T17" s="59">
        <v>1729.4231404703589</v>
      </c>
      <c r="U17" s="59">
        <v>1828.2787597850813</v>
      </c>
      <c r="V17" s="59">
        <v>1838.8268751851538</v>
      </c>
      <c r="W17" s="138"/>
    </row>
    <row r="18" spans="1:23" ht="15" customHeight="1">
      <c r="A18" s="193" t="s">
        <v>81</v>
      </c>
      <c r="B18" s="42" t="s">
        <v>60</v>
      </c>
      <c r="C18" s="59">
        <f t="shared" ref="C18:T18" si="2">C17*1000000*0.2778/1000</f>
        <v>591537.29984433495</v>
      </c>
      <c r="D18" s="59">
        <f t="shared" si="2"/>
        <v>572377.41353407735</v>
      </c>
      <c r="E18" s="59">
        <f t="shared" si="2"/>
        <v>554397.03672380943</v>
      </c>
      <c r="F18" s="59">
        <f t="shared" si="2"/>
        <v>554856.80583538534</v>
      </c>
      <c r="G18" s="59">
        <f t="shared" si="2"/>
        <v>537683.72030651965</v>
      </c>
      <c r="H18" s="59">
        <f t="shared" si="2"/>
        <v>510090.87467486295</v>
      </c>
      <c r="I18" s="59">
        <f t="shared" si="2"/>
        <v>519364.67100496392</v>
      </c>
      <c r="J18" s="59">
        <f t="shared" si="2"/>
        <v>499842.87167409132</v>
      </c>
      <c r="K18" s="59">
        <f t="shared" si="2"/>
        <v>529284.46210422064</v>
      </c>
      <c r="L18" s="59">
        <f t="shared" si="2"/>
        <v>495980.41751748079</v>
      </c>
      <c r="M18" s="59">
        <f t="shared" si="2"/>
        <v>475741.91355911014</v>
      </c>
      <c r="N18" s="59">
        <f t="shared" si="2"/>
        <v>484785.92538181838</v>
      </c>
      <c r="O18" s="59">
        <f t="shared" si="2"/>
        <v>454311.43313049251</v>
      </c>
      <c r="P18" s="59">
        <f t="shared" si="2"/>
        <v>495502.35948918894</v>
      </c>
      <c r="Q18" s="59">
        <f t="shared" si="2"/>
        <v>459840.91719219077</v>
      </c>
      <c r="R18" s="59">
        <f t="shared" si="2"/>
        <v>480622.09645823145</v>
      </c>
      <c r="S18" s="59">
        <f t="shared" si="2"/>
        <v>498867.52227884909</v>
      </c>
      <c r="T18" s="59">
        <f t="shared" si="2"/>
        <v>480433.74842266564</v>
      </c>
      <c r="U18" s="59">
        <f>U17*1000000*0.2778/1000</f>
        <v>507895.83946829557</v>
      </c>
      <c r="V18" s="59">
        <f>V17*1000000*0.2778/1000</f>
        <v>510826.10592643573</v>
      </c>
      <c r="W18" s="138"/>
    </row>
    <row r="19" spans="1:23" ht="15" customHeight="1">
      <c r="A19" s="193"/>
      <c r="B19" s="42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V19" s="138"/>
      <c r="W19" s="138"/>
    </row>
    <row r="20" spans="1:23" ht="15" customHeight="1">
      <c r="A20" s="193" t="s">
        <v>292</v>
      </c>
      <c r="B20" s="42" t="s">
        <v>56</v>
      </c>
      <c r="C20" s="59">
        <f t="shared" ref="C20:V20" si="3">C17*1000000*0.2778/C5</f>
        <v>15686.067721469464</v>
      </c>
      <c r="D20" s="59">
        <f t="shared" si="3"/>
        <v>15057.412294059333</v>
      </c>
      <c r="E20" s="59">
        <f t="shared" si="3"/>
        <v>14502.002059269389</v>
      </c>
      <c r="F20" s="59">
        <f t="shared" si="3"/>
        <v>14429.480296345808</v>
      </c>
      <c r="G20" s="59">
        <f t="shared" si="3"/>
        <v>13927.465168795514</v>
      </c>
      <c r="H20" s="59">
        <f t="shared" si="3"/>
        <v>13113.728034573302</v>
      </c>
      <c r="I20" s="59">
        <f t="shared" si="3"/>
        <v>13108.648940054618</v>
      </c>
      <c r="J20" s="59">
        <f t="shared" si="3"/>
        <v>12583.527306633385</v>
      </c>
      <c r="K20" s="59">
        <f t="shared" si="3"/>
        <v>13207.018217991334</v>
      </c>
      <c r="L20" s="59">
        <f t="shared" si="3"/>
        <v>12341.19827608253</v>
      </c>
      <c r="M20" s="59">
        <f t="shared" si="3"/>
        <v>11804.717340986828</v>
      </c>
      <c r="N20" s="59">
        <f t="shared" si="3"/>
        <v>12454.998982139567</v>
      </c>
      <c r="O20" s="59">
        <f t="shared" si="3"/>
        <v>11611.497038554733</v>
      </c>
      <c r="P20" s="59">
        <f t="shared" si="3"/>
        <v>12583.547743332121</v>
      </c>
      <c r="Q20" s="59">
        <f t="shared" si="3"/>
        <v>11591.069701355887</v>
      </c>
      <c r="R20" s="59">
        <f t="shared" si="3"/>
        <v>11950.719756775281</v>
      </c>
      <c r="S20" s="59">
        <f t="shared" si="3"/>
        <v>12363.200968472876</v>
      </c>
      <c r="T20" s="59">
        <f t="shared" si="3"/>
        <v>11809.20159336002</v>
      </c>
      <c r="U20" s="59">
        <f t="shared" si="3"/>
        <v>12458.198574084958</v>
      </c>
      <c r="V20" s="59">
        <f t="shared" si="3"/>
        <v>12500.638849022018</v>
      </c>
      <c r="W20" s="138"/>
    </row>
    <row r="21" spans="1:23" ht="15" customHeight="1">
      <c r="A21" s="194" t="s">
        <v>110</v>
      </c>
      <c r="B21" s="42" t="s">
        <v>56</v>
      </c>
      <c r="C21" s="59">
        <v>11951.639706552865</v>
      </c>
      <c r="D21" s="59">
        <v>11423.422946204129</v>
      </c>
      <c r="E21" s="59">
        <v>11020.120299454689</v>
      </c>
      <c r="F21" s="59">
        <v>11070.824449237442</v>
      </c>
      <c r="G21" s="59">
        <v>10729.55168852462</v>
      </c>
      <c r="H21" s="59">
        <v>9680.87394515296</v>
      </c>
      <c r="I21" s="59">
        <v>9702.5394830888199</v>
      </c>
      <c r="J21" s="59">
        <v>9160.7394706295199</v>
      </c>
      <c r="K21" s="59">
        <v>9625.8466629319373</v>
      </c>
      <c r="L21" s="59">
        <v>8940.3815375142531</v>
      </c>
      <c r="M21" s="59">
        <v>8857.4170568633599</v>
      </c>
      <c r="N21" s="59">
        <v>9491.8057991003097</v>
      </c>
      <c r="O21" s="59">
        <v>8940.0631830215261</v>
      </c>
      <c r="P21" s="59">
        <v>9717.2942735315519</v>
      </c>
      <c r="Q21" s="59">
        <v>8982.9338744033903</v>
      </c>
      <c r="R21" s="59">
        <v>9178.181609124731</v>
      </c>
      <c r="S21" s="59">
        <v>9386.0027552207684</v>
      </c>
      <c r="T21" s="59">
        <v>8868.5428717772538</v>
      </c>
      <c r="U21" s="59">
        <v>9290.5825973422816</v>
      </c>
      <c r="V21" s="59">
        <v>9232.7349435960205</v>
      </c>
      <c r="W21" s="138"/>
    </row>
    <row r="22" spans="1:23" ht="15" customHeight="1">
      <c r="A22" s="194" t="s">
        <v>111</v>
      </c>
      <c r="B22" s="42" t="s">
        <v>56</v>
      </c>
      <c r="C22" s="59">
        <v>16167.160638943071</v>
      </c>
      <c r="D22" s="59">
        <v>15563.64675827771</v>
      </c>
      <c r="E22" s="59">
        <v>14996.603667395057</v>
      </c>
      <c r="F22" s="59">
        <v>14939.871088864524</v>
      </c>
      <c r="G22" s="59">
        <v>14424.128331065049</v>
      </c>
      <c r="H22" s="59">
        <v>13740.161067615798</v>
      </c>
      <c r="I22" s="59">
        <v>13760.681070095869</v>
      </c>
      <c r="J22" s="59">
        <v>13247.181330459591</v>
      </c>
      <c r="K22" s="59">
        <v>13981.082533936595</v>
      </c>
      <c r="L22" s="59">
        <v>13146.286648208325</v>
      </c>
      <c r="M22" s="59">
        <v>12623.133526359019</v>
      </c>
      <c r="N22" s="59">
        <v>13242.868388110013</v>
      </c>
      <c r="O22" s="59">
        <v>12336.861004483435</v>
      </c>
      <c r="P22" s="59">
        <v>13408.950763997847</v>
      </c>
      <c r="Q22" s="59">
        <v>12377.457113301107</v>
      </c>
      <c r="R22" s="59">
        <v>12819.008018275144</v>
      </c>
      <c r="S22" s="59">
        <v>13240.850902130745</v>
      </c>
      <c r="T22" s="59">
        <v>12738.392009461739</v>
      </c>
      <c r="U22" s="59">
        <v>13465.912838897893</v>
      </c>
      <c r="V22" s="59">
        <v>13570.561338036483</v>
      </c>
      <c r="W22" s="138"/>
    </row>
    <row r="23" spans="1:23" ht="15" customHeight="1">
      <c r="A23" s="194" t="s">
        <v>112</v>
      </c>
      <c r="B23" s="42" t="s">
        <v>56</v>
      </c>
      <c r="C23" s="59">
        <v>19549.95557895516</v>
      </c>
      <c r="D23" s="59">
        <v>18888.456392648593</v>
      </c>
      <c r="E23" s="59">
        <v>18224.444810310491</v>
      </c>
      <c r="F23" s="59">
        <v>18062.585427768445</v>
      </c>
      <c r="G23" s="59">
        <v>17447.447911437332</v>
      </c>
      <c r="H23" s="59">
        <v>16953.153693442189</v>
      </c>
      <c r="I23" s="59">
        <v>17074.595862396636</v>
      </c>
      <c r="J23" s="59">
        <v>16616.322479942206</v>
      </c>
      <c r="K23" s="59">
        <v>17524.570518037846</v>
      </c>
      <c r="L23" s="59">
        <v>16486.739691180494</v>
      </c>
      <c r="M23" s="59">
        <v>15338.423697676526</v>
      </c>
      <c r="N23" s="59">
        <v>15939.628083249425</v>
      </c>
      <c r="O23" s="59">
        <v>14771.899059591764</v>
      </c>
      <c r="P23" s="59">
        <v>15981.363730075533</v>
      </c>
      <c r="Q23" s="59">
        <v>14699.686536957852</v>
      </c>
      <c r="R23" s="59">
        <v>15341.853461838235</v>
      </c>
      <c r="S23" s="59">
        <v>15964.584386926092</v>
      </c>
      <c r="T23" s="59">
        <v>15411.48041209085</v>
      </c>
      <c r="U23" s="59">
        <v>16392.987757669267</v>
      </c>
      <c r="V23" s="59">
        <v>16560.218727982399</v>
      </c>
      <c r="W23" s="138"/>
    </row>
    <row r="24" spans="1:23" ht="15" customHeight="1">
      <c r="A24" s="193"/>
      <c r="B24" s="42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V24" s="138"/>
      <c r="W24" s="138"/>
    </row>
    <row r="25" spans="1:23" ht="15" customHeight="1">
      <c r="A25" s="193" t="s">
        <v>293</v>
      </c>
      <c r="B25" s="42" t="s">
        <v>56</v>
      </c>
      <c r="C25" s="59">
        <v>7333.4858186187503</v>
      </c>
      <c r="D25" s="59">
        <v>7092.2262902757775</v>
      </c>
      <c r="E25" s="59">
        <v>6860.4070075003228</v>
      </c>
      <c r="F25" s="59">
        <v>6868.637824585242</v>
      </c>
      <c r="G25" s="59">
        <v>6665.291341757692</v>
      </c>
      <c r="H25" s="59">
        <v>6335.6826000345645</v>
      </c>
      <c r="I25" s="59">
        <v>6460.4345603889433</v>
      </c>
      <c r="J25" s="59">
        <v>6232.9288346631283</v>
      </c>
      <c r="K25" s="59">
        <v>6616.7174480475642</v>
      </c>
      <c r="L25" s="59">
        <v>6226.8654343533262</v>
      </c>
      <c r="M25" s="59">
        <v>5989.6749664359731</v>
      </c>
      <c r="N25" s="59">
        <v>6103.9249248548049</v>
      </c>
      <c r="O25" s="59">
        <v>5708.5057879059195</v>
      </c>
      <c r="P25" s="59">
        <v>6211.9494457436613</v>
      </c>
      <c r="Q25" s="59">
        <v>5743.1298045685007</v>
      </c>
      <c r="R25" s="59">
        <v>5960.5389346706279</v>
      </c>
      <c r="S25" s="59">
        <v>6119.4220244700709</v>
      </c>
      <c r="T25" s="59">
        <v>5871.9093171838522</v>
      </c>
      <c r="U25" s="59">
        <v>6217.2041260869573</v>
      </c>
      <c r="V25" s="59">
        <v>6234.9091410525534</v>
      </c>
    </row>
    <row r="26" spans="1:23" ht="15" customHeight="1">
      <c r="A26" s="194" t="s">
        <v>110</v>
      </c>
      <c r="B26" s="42" t="s">
        <v>56</v>
      </c>
      <c r="C26" s="59">
        <v>11951.639706552865</v>
      </c>
      <c r="D26" s="59">
        <v>11423.422946204129</v>
      </c>
      <c r="E26" s="59">
        <v>11020.120299454689</v>
      </c>
      <c r="F26" s="59">
        <v>11070.824449237442</v>
      </c>
      <c r="G26" s="59">
        <v>10729.55168852462</v>
      </c>
      <c r="H26" s="59">
        <v>9680.87394515296</v>
      </c>
      <c r="I26" s="59">
        <v>9702.5394830888199</v>
      </c>
      <c r="J26" s="59">
        <v>9160.7394706295199</v>
      </c>
      <c r="K26" s="59">
        <v>9625.8466629319373</v>
      </c>
      <c r="L26" s="59">
        <v>8940.3815375142531</v>
      </c>
      <c r="M26" s="59">
        <v>8857.4170568633599</v>
      </c>
      <c r="N26" s="59">
        <v>9491.8057991003097</v>
      </c>
      <c r="O26" s="59">
        <v>8940.0631830215261</v>
      </c>
      <c r="P26" s="59">
        <v>9717.2942735315519</v>
      </c>
      <c r="Q26" s="59">
        <v>8982.9338744033903</v>
      </c>
      <c r="R26" s="59">
        <v>9178.181609124731</v>
      </c>
      <c r="S26" s="59">
        <v>9386.0027552207684</v>
      </c>
      <c r="T26" s="59">
        <v>8868.5428717772538</v>
      </c>
      <c r="U26" s="59">
        <v>9290.5825973422816</v>
      </c>
      <c r="V26" s="59">
        <v>9232.7349435960205</v>
      </c>
      <c r="W26" s="170"/>
    </row>
    <row r="27" spans="1:23" ht="15" customHeight="1">
      <c r="A27" s="194" t="s">
        <v>111</v>
      </c>
      <c r="B27" s="42" t="s">
        <v>56</v>
      </c>
      <c r="C27" s="59">
        <v>8083.5803194715354</v>
      </c>
      <c r="D27" s="59">
        <v>7781.8233791388548</v>
      </c>
      <c r="E27" s="59">
        <v>7498.3018336975283</v>
      </c>
      <c r="F27" s="59">
        <v>7469.9355444322618</v>
      </c>
      <c r="G27" s="59">
        <v>7212.0641655325244</v>
      </c>
      <c r="H27" s="59">
        <v>6870.080533807899</v>
      </c>
      <c r="I27" s="59">
        <v>6880.3405350479343</v>
      </c>
      <c r="J27" s="59">
        <v>6623.5906652297954</v>
      </c>
      <c r="K27" s="59">
        <v>6990.5412669682974</v>
      </c>
      <c r="L27" s="59">
        <v>6573.1433241041623</v>
      </c>
      <c r="M27" s="59">
        <v>6311.5667631795095</v>
      </c>
      <c r="N27" s="59">
        <v>6621.4341940550066</v>
      </c>
      <c r="O27" s="59">
        <v>6168.4305022417175</v>
      </c>
      <c r="P27" s="59">
        <v>6704.4753819989237</v>
      </c>
      <c r="Q27" s="59">
        <v>6188.7285566505534</v>
      </c>
      <c r="R27" s="59">
        <v>6409.5040091375722</v>
      </c>
      <c r="S27" s="59">
        <v>6620.4254510653727</v>
      </c>
      <c r="T27" s="59">
        <v>6369.1960047308694</v>
      </c>
      <c r="U27" s="59">
        <v>6732.9564194489467</v>
      </c>
      <c r="V27" s="59">
        <v>6785.2806690182415</v>
      </c>
      <c r="W27" s="170"/>
    </row>
    <row r="28" spans="1:23" ht="15" customHeight="1">
      <c r="A28" s="194" t="s">
        <v>112</v>
      </c>
      <c r="B28" s="42" t="s">
        <v>56</v>
      </c>
      <c r="C28" s="59">
        <v>5379.969317809625</v>
      </c>
      <c r="D28" s="59">
        <v>5212.2505030529974</v>
      </c>
      <c r="E28" s="59">
        <v>5037.794906000363</v>
      </c>
      <c r="F28" s="59">
        <v>5010.1104262612389</v>
      </c>
      <c r="G28" s="59">
        <v>4850.6868192119346</v>
      </c>
      <c r="H28" s="59">
        <v>4735.0038260614283</v>
      </c>
      <c r="I28" s="59">
        <v>4873.4807489438172</v>
      </c>
      <c r="J28" s="59">
        <v>4762.9746405065871</v>
      </c>
      <c r="K28" s="59">
        <v>5053.9325737794979</v>
      </c>
      <c r="L28" s="59">
        <v>4763.9894730822853</v>
      </c>
      <c r="M28" s="59">
        <v>4437.6694045373397</v>
      </c>
      <c r="N28" s="59">
        <v>4325.625571204464</v>
      </c>
      <c r="O28" s="59">
        <v>4010.4811928692106</v>
      </c>
      <c r="P28" s="59">
        <v>4342.0571082013266</v>
      </c>
      <c r="Q28" s="59">
        <v>3993.0527747018032</v>
      </c>
      <c r="R28" s="59">
        <v>4167.6241454438423</v>
      </c>
      <c r="S28" s="59">
        <v>4326.1068465198032</v>
      </c>
      <c r="T28" s="59">
        <v>4168.625313020686</v>
      </c>
      <c r="U28" s="59">
        <v>4433.2848147493178</v>
      </c>
      <c r="V28" s="59">
        <v>4470.4867612115031</v>
      </c>
    </row>
    <row r="29" spans="1:23" ht="15" customHeight="1">
      <c r="A29" s="135"/>
      <c r="B29" s="42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61"/>
    </row>
    <row r="30" spans="1:23" ht="15" customHeight="1">
      <c r="A30" s="193" t="s">
        <v>67</v>
      </c>
      <c r="B30" s="42" t="s">
        <v>69</v>
      </c>
      <c r="C30" s="59">
        <v>3233.5541321650398</v>
      </c>
      <c r="D30" s="59">
        <v>3277.7945328035112</v>
      </c>
      <c r="E30" s="59">
        <v>3314.1525007521795</v>
      </c>
      <c r="F30" s="59">
        <v>3348.7954958831579</v>
      </c>
      <c r="G30" s="59">
        <v>3382.8307878433907</v>
      </c>
      <c r="H30" s="59">
        <v>3415.8083220129365</v>
      </c>
      <c r="I30" s="59">
        <v>3446.062384097484</v>
      </c>
      <c r="J30" s="59">
        <v>3472.6963527773223</v>
      </c>
      <c r="K30" s="59">
        <v>3494.4743434563688</v>
      </c>
      <c r="L30" s="59">
        <v>3512.6573530388928</v>
      </c>
      <c r="M30" s="59">
        <v>3530.4057119840922</v>
      </c>
      <c r="N30" s="59">
        <v>3506.277350375869</v>
      </c>
      <c r="O30" s="59">
        <v>3529.3939956618492</v>
      </c>
      <c r="P30" s="59">
        <v>3555.3331027194299</v>
      </c>
      <c r="Q30" s="59">
        <v>3581.3755945234725</v>
      </c>
      <c r="R30" s="59">
        <v>3606.1475228703534</v>
      </c>
      <c r="S30" s="59">
        <v>3627.885930019042</v>
      </c>
      <c r="T30" s="59">
        <v>3654.2185051871484</v>
      </c>
      <c r="U30" s="59">
        <v>3682.0623006271144</v>
      </c>
      <c r="V30" s="59">
        <v>3688.5729280419873</v>
      </c>
      <c r="W30" s="138"/>
    </row>
    <row r="31" spans="1:23" ht="15" customHeight="1">
      <c r="A31" s="193" t="s">
        <v>85</v>
      </c>
      <c r="B31" s="42" t="s">
        <v>68</v>
      </c>
      <c r="C31" s="139">
        <f>C18/C30</f>
        <v>182.93718789493983</v>
      </c>
      <c r="D31" s="139">
        <f t="shared" ref="D31:T31" si="4">D18/D30</f>
        <v>174.62272506889582</v>
      </c>
      <c r="E31" s="139">
        <f t="shared" si="4"/>
        <v>167.28169165359276</v>
      </c>
      <c r="F31" s="139">
        <f t="shared" si="4"/>
        <v>165.68847112864867</v>
      </c>
      <c r="G31" s="139">
        <f t="shared" si="4"/>
        <v>158.94490562127754</v>
      </c>
      <c r="H31" s="139">
        <f t="shared" si="4"/>
        <v>149.33240585767595</v>
      </c>
      <c r="I31" s="139">
        <f t="shared" si="4"/>
        <v>150.71249824195633</v>
      </c>
      <c r="J31" s="139">
        <f t="shared" si="4"/>
        <v>143.93509276281446</v>
      </c>
      <c r="K31" s="139">
        <f t="shared" si="4"/>
        <v>151.46325601026098</v>
      </c>
      <c r="L31" s="139">
        <f t="shared" si="4"/>
        <v>141.19806393538357</v>
      </c>
      <c r="M31" s="139">
        <f t="shared" si="4"/>
        <v>134.75559252133166</v>
      </c>
      <c r="N31" s="139">
        <f t="shared" si="4"/>
        <v>138.26228701783955</v>
      </c>
      <c r="O31" s="139">
        <f t="shared" si="4"/>
        <v>128.72222078036879</v>
      </c>
      <c r="P31" s="139">
        <f t="shared" si="4"/>
        <v>139.36875819320147</v>
      </c>
      <c r="Q31" s="139">
        <f t="shared" si="4"/>
        <v>128.39784743475806</v>
      </c>
      <c r="R31" s="139">
        <f t="shared" si="4"/>
        <v>133.27854543112949</v>
      </c>
      <c r="S31" s="139">
        <f t="shared" si="4"/>
        <v>137.50915323741467</v>
      </c>
      <c r="T31" s="139">
        <f t="shared" si="4"/>
        <v>131.47373309524099</v>
      </c>
      <c r="U31" s="139">
        <f>U18/U30</f>
        <v>137.93787231188151</v>
      </c>
      <c r="V31" s="139">
        <f>V18/V30</f>
        <v>138.48881827520179</v>
      </c>
      <c r="W31" s="276"/>
    </row>
    <row r="32" spans="1:23" ht="15" customHeight="1">
      <c r="A32" s="194" t="s">
        <v>110</v>
      </c>
      <c r="B32" s="42" t="s">
        <v>68</v>
      </c>
      <c r="C32" s="139">
        <v>185.23533960505583</v>
      </c>
      <c r="D32" s="139">
        <v>176.07317584922103</v>
      </c>
      <c r="E32" s="139">
        <v>169.12049335531023</v>
      </c>
      <c r="F32" s="139">
        <v>169.16406274128332</v>
      </c>
      <c r="G32" s="139">
        <v>162.99107822255792</v>
      </c>
      <c r="H32" s="139">
        <v>146.46107359799524</v>
      </c>
      <c r="I32" s="139">
        <v>147.94443267969848</v>
      </c>
      <c r="J32" s="139">
        <v>138.9035264470773</v>
      </c>
      <c r="K32" s="139">
        <v>145.90371878979403</v>
      </c>
      <c r="L32" s="139">
        <v>134.96256508868055</v>
      </c>
      <c r="M32" s="139">
        <v>133.20369249807095</v>
      </c>
      <c r="N32" s="139">
        <v>138.42505874942529</v>
      </c>
      <c r="O32" s="139">
        <v>129.39526461474028</v>
      </c>
      <c r="P32" s="139">
        <v>139.57631927103006</v>
      </c>
      <c r="Q32" s="139">
        <v>128.21371131509954</v>
      </c>
      <c r="R32" s="139">
        <v>133.12800723258616</v>
      </c>
      <c r="S32" s="139">
        <v>137.77775706329194</v>
      </c>
      <c r="T32" s="139">
        <v>131.5962430847668</v>
      </c>
      <c r="U32" s="139">
        <v>134.89894836276923</v>
      </c>
      <c r="V32" s="139">
        <v>138.73050378035859</v>
      </c>
      <c r="W32" s="138"/>
    </row>
    <row r="33" spans="1:23" ht="15" customHeight="1">
      <c r="A33" s="194" t="s">
        <v>111</v>
      </c>
      <c r="B33" s="42" t="s">
        <v>68</v>
      </c>
      <c r="C33" s="139">
        <v>182.52650070576607</v>
      </c>
      <c r="D33" s="139">
        <v>174.24091658326253</v>
      </c>
      <c r="E33" s="139">
        <v>166.68275726023688</v>
      </c>
      <c r="F33" s="139">
        <v>165.11066164780482</v>
      </c>
      <c r="G33" s="139">
        <v>158.26476000549374</v>
      </c>
      <c r="H33" s="139">
        <v>149.94228530810693</v>
      </c>
      <c r="I33" s="139">
        <v>151.14370219797462</v>
      </c>
      <c r="J33" s="139">
        <v>144.36438511232467</v>
      </c>
      <c r="K33" s="139">
        <v>151.96339682750053</v>
      </c>
      <c r="L33" s="139">
        <v>141.98683088926839</v>
      </c>
      <c r="M33" s="139">
        <v>135.5130031209616</v>
      </c>
      <c r="N33" s="139">
        <v>138.58730732641027</v>
      </c>
      <c r="O33" s="139">
        <v>128.80386215800223</v>
      </c>
      <c r="P33" s="139">
        <v>139.66207782963599</v>
      </c>
      <c r="Q33" s="139">
        <v>128.77629111190052</v>
      </c>
      <c r="R33" s="139">
        <v>133.70271349368423</v>
      </c>
      <c r="S33" s="139">
        <v>137.87075384440143</v>
      </c>
      <c r="T33" s="139">
        <v>132.23612625641616</v>
      </c>
      <c r="U33" s="139">
        <v>137.46877193036784</v>
      </c>
      <c r="V33" s="139">
        <v>138.82866036260231</v>
      </c>
    </row>
    <row r="34" spans="1:23" ht="15" customHeight="1">
      <c r="A34" s="194" t="s">
        <v>112</v>
      </c>
      <c r="B34" s="42" t="s">
        <v>68</v>
      </c>
      <c r="C34" s="139">
        <v>181.68917096634394</v>
      </c>
      <c r="D34" s="139">
        <v>173.92829912366182</v>
      </c>
      <c r="E34" s="139">
        <v>166.49865703632534</v>
      </c>
      <c r="F34" s="139">
        <v>163.64717624737878</v>
      </c>
      <c r="G34" s="139">
        <v>156.53479925126203</v>
      </c>
      <c r="H34" s="139">
        <v>150.99874947875705</v>
      </c>
      <c r="I34" s="139">
        <v>152.55178854114388</v>
      </c>
      <c r="J34" s="139">
        <v>147.6851009305029</v>
      </c>
      <c r="K34" s="139">
        <v>155.7736872359377</v>
      </c>
      <c r="L34" s="139">
        <v>145.94332162533772</v>
      </c>
      <c r="M34" s="139">
        <v>135.35291687354979</v>
      </c>
      <c r="N34" s="139">
        <v>143.27994462716032</v>
      </c>
      <c r="O34" s="139">
        <v>133.14460535774663</v>
      </c>
      <c r="P34" s="139">
        <v>144.2220997332181</v>
      </c>
      <c r="Q34" s="139">
        <v>133.09252857516498</v>
      </c>
      <c r="R34" s="139">
        <v>138.08311428836529</v>
      </c>
      <c r="S34" s="139">
        <v>142.41205180839378</v>
      </c>
      <c r="T34" s="139">
        <v>135.81431952832804</v>
      </c>
      <c r="U34" s="139">
        <v>136.14393559986149</v>
      </c>
      <c r="V34" s="139">
        <v>141.40200863218465</v>
      </c>
      <c r="W34" s="138"/>
    </row>
    <row r="35" spans="1:23" s="65" customFormat="1" ht="20.100000000000001" customHeight="1">
      <c r="A35" s="48"/>
      <c r="B35" s="50"/>
      <c r="C35" s="48" t="s">
        <v>51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138"/>
    </row>
    <row r="36" spans="1:23" ht="15" customHeight="1">
      <c r="A36" s="193" t="s">
        <v>124</v>
      </c>
      <c r="B36" s="42" t="s">
        <v>61</v>
      </c>
      <c r="C36" s="82">
        <f t="shared" ref="C36:V36" si="5">C5/$R5*100</f>
        <v>93.768804237014209</v>
      </c>
      <c r="D36" s="82">
        <f t="shared" si="5"/>
        <v>94.519730462242336</v>
      </c>
      <c r="E36" s="82">
        <f t="shared" si="5"/>
        <v>95.056816769028018</v>
      </c>
      <c r="F36" s="82">
        <f t="shared" si="5"/>
        <v>95.613795161250209</v>
      </c>
      <c r="G36" s="82">
        <f t="shared" si="5"/>
        <v>95.994231295223415</v>
      </c>
      <c r="H36" s="82">
        <f t="shared" si="5"/>
        <v>96.718980604369108</v>
      </c>
      <c r="I36" s="82">
        <f t="shared" si="5"/>
        <v>98.515553124300666</v>
      </c>
      <c r="J36" s="82">
        <f t="shared" si="5"/>
        <v>98.769177213616132</v>
      </c>
      <c r="K36" s="82">
        <f t="shared" si="5"/>
        <v>99.649401994181559</v>
      </c>
      <c r="L36" s="82">
        <f t="shared" si="5"/>
        <v>99.93037770097223</v>
      </c>
      <c r="M36" s="82">
        <f t="shared" si="5"/>
        <v>100.20886689708333</v>
      </c>
      <c r="N36" s="82">
        <f t="shared" si="5"/>
        <v>96.782455180645002</v>
      </c>
      <c r="O36" s="82">
        <f t="shared" si="5"/>
        <v>97.287216848596373</v>
      </c>
      <c r="P36" s="82">
        <f t="shared" si="5"/>
        <v>97.911331029166774</v>
      </c>
      <c r="Q36" s="82">
        <f t="shared" si="5"/>
        <v>98.644851679637966</v>
      </c>
      <c r="R36" s="82">
        <f t="shared" si="5"/>
        <v>100</v>
      </c>
      <c r="S36" s="82">
        <f t="shared" si="5"/>
        <v>100.33319243106149</v>
      </c>
      <c r="T36" s="82">
        <f t="shared" si="5"/>
        <v>101.15871397667652</v>
      </c>
      <c r="U36" s="82">
        <f t="shared" si="5"/>
        <v>101.37006738443941</v>
      </c>
      <c r="V36" s="82">
        <f t="shared" si="5"/>
        <v>101.6087724096775</v>
      </c>
      <c r="W36" s="138"/>
    </row>
    <row r="37" spans="1:23" ht="15" customHeight="1">
      <c r="A37" s="135" t="s">
        <v>63</v>
      </c>
      <c r="B37" s="42" t="s">
        <v>61</v>
      </c>
      <c r="C37" s="82">
        <f t="shared" ref="C37:V37" si="6">C6/$R6*100</f>
        <v>87.565612615040706</v>
      </c>
      <c r="D37" s="82">
        <f t="shared" si="6"/>
        <v>88.521722909571594</v>
      </c>
      <c r="E37" s="82">
        <f t="shared" si="6"/>
        <v>89.024928760351841</v>
      </c>
      <c r="F37" s="82">
        <f t="shared" si="6"/>
        <v>89.719879431604497</v>
      </c>
      <c r="G37" s="82">
        <f t="shared" si="6"/>
        <v>90.357878889328958</v>
      </c>
      <c r="H37" s="82">
        <f t="shared" si="6"/>
        <v>92.648401170275378</v>
      </c>
      <c r="I37" s="82">
        <f t="shared" si="6"/>
        <v>94.359837139417024</v>
      </c>
      <c r="J37" s="82">
        <f t="shared" si="6"/>
        <v>94.628041077701937</v>
      </c>
      <c r="K37" s="82">
        <f t="shared" si="6"/>
        <v>96.267284583809314</v>
      </c>
      <c r="L37" s="82">
        <f t="shared" si="6"/>
        <v>97.236764748987369</v>
      </c>
      <c r="M37" s="82">
        <f t="shared" si="6"/>
        <v>98.178995869399088</v>
      </c>
      <c r="N37" s="82">
        <f t="shared" si="6"/>
        <v>96.840445831670991</v>
      </c>
      <c r="O37" s="82">
        <f t="shared" si="6"/>
        <v>97.074836778283824</v>
      </c>
      <c r="P37" s="82">
        <f t="shared" si="6"/>
        <v>97.765216329194445</v>
      </c>
      <c r="Q37" s="82">
        <f t="shared" si="6"/>
        <v>98.516257618406172</v>
      </c>
      <c r="R37" s="82">
        <f t="shared" si="6"/>
        <v>100</v>
      </c>
      <c r="S37" s="82">
        <f t="shared" si="6"/>
        <v>99.171421195147673</v>
      </c>
      <c r="T37" s="82">
        <f t="shared" si="6"/>
        <v>100.82432301989486</v>
      </c>
      <c r="U37" s="82">
        <f t="shared" si="6"/>
        <v>101.123500475459</v>
      </c>
      <c r="V37" s="82">
        <f t="shared" si="6"/>
        <v>102.0398400383679</v>
      </c>
      <c r="W37" s="138"/>
    </row>
    <row r="38" spans="1:23" ht="15" customHeight="1">
      <c r="A38" s="135" t="s">
        <v>64</v>
      </c>
      <c r="B38" s="42" t="s">
        <v>61</v>
      </c>
      <c r="C38" s="82">
        <f t="shared" ref="C38:V38" si="7">C7/$R7*100</f>
        <v>97.919893359973969</v>
      </c>
      <c r="D38" s="82">
        <f t="shared" si="7"/>
        <v>98.379625798605232</v>
      </c>
      <c r="E38" s="82">
        <f t="shared" si="7"/>
        <v>98.7277821744932</v>
      </c>
      <c r="F38" s="82">
        <f t="shared" si="7"/>
        <v>99.096729991100204</v>
      </c>
      <c r="G38" s="82">
        <f t="shared" si="7"/>
        <v>99.463780620002836</v>
      </c>
      <c r="H38" s="82">
        <f t="shared" si="7"/>
        <v>97.77088475698136</v>
      </c>
      <c r="I38" s="82">
        <f t="shared" si="7"/>
        <v>98.039691446266971</v>
      </c>
      <c r="J38" s="82">
        <f t="shared" si="7"/>
        <v>98.672601559463359</v>
      </c>
      <c r="K38" s="82">
        <f t="shared" si="7"/>
        <v>98.815538316597667</v>
      </c>
      <c r="L38" s="82">
        <f t="shared" si="7"/>
        <v>99.296457722242195</v>
      </c>
      <c r="M38" s="82">
        <f t="shared" si="7"/>
        <v>99.395227007181134</v>
      </c>
      <c r="N38" s="82">
        <f t="shared" si="7"/>
        <v>99.989297515857118</v>
      </c>
      <c r="O38" s="82">
        <f t="shared" si="7"/>
        <v>100.61359978233826</v>
      </c>
      <c r="P38" s="82">
        <f t="shared" si="7"/>
        <v>100.61391212912926</v>
      </c>
      <c r="Q38" s="82">
        <f t="shared" si="7"/>
        <v>100.52459122050963</v>
      </c>
      <c r="R38" s="82">
        <f t="shared" si="7"/>
        <v>100</v>
      </c>
      <c r="S38" s="82">
        <f t="shared" si="7"/>
        <v>99.315247402769771</v>
      </c>
      <c r="T38" s="82">
        <f t="shared" si="7"/>
        <v>98.055041478141433</v>
      </c>
      <c r="U38" s="82">
        <f t="shared" si="7"/>
        <v>98.769551991990639</v>
      </c>
      <c r="V38" s="82">
        <f t="shared" si="7"/>
        <v>97.14455969572542</v>
      </c>
      <c r="W38" s="138"/>
    </row>
    <row r="39" spans="1:23" ht="15" customHeight="1">
      <c r="A39" s="135" t="s">
        <v>65</v>
      </c>
      <c r="B39" s="42" t="s">
        <v>61</v>
      </c>
      <c r="C39" s="82">
        <f t="shared" ref="C39:V39" si="8">C8/$R8*100</f>
        <v>123.55311005095322</v>
      </c>
      <c r="D39" s="82">
        <f t="shared" si="8"/>
        <v>121.32231921752515</v>
      </c>
      <c r="E39" s="82">
        <f t="shared" si="8"/>
        <v>119.99983046962018</v>
      </c>
      <c r="F39" s="82">
        <f t="shared" si="8"/>
        <v>118.32975555147871</v>
      </c>
      <c r="G39" s="82">
        <f t="shared" si="8"/>
        <v>116.75694031455816</v>
      </c>
      <c r="H39" s="82">
        <f t="shared" si="8"/>
        <v>115.31773702910681</v>
      </c>
      <c r="I39" s="82">
        <f t="shared" si="8"/>
        <v>112.0990083459634</v>
      </c>
      <c r="J39" s="82">
        <f t="shared" si="8"/>
        <v>110.75874288663665</v>
      </c>
      <c r="K39" s="82">
        <f t="shared" si="8"/>
        <v>107.85619191534872</v>
      </c>
      <c r="L39" s="82">
        <f t="shared" si="8"/>
        <v>105.56345432730943</v>
      </c>
      <c r="M39" s="82">
        <f t="shared" si="8"/>
        <v>103.86017210600234</v>
      </c>
      <c r="N39" s="82">
        <f t="shared" si="8"/>
        <v>105.24314306718901</v>
      </c>
      <c r="O39" s="82">
        <f t="shared" si="8"/>
        <v>104.0020961180727</v>
      </c>
      <c r="P39" s="82">
        <f t="shared" si="8"/>
        <v>102.84441607033483</v>
      </c>
      <c r="Q39" s="82">
        <f t="shared" si="8"/>
        <v>101.73183145490671</v>
      </c>
      <c r="R39" s="82">
        <f t="shared" si="8"/>
        <v>100</v>
      </c>
      <c r="S39" s="82">
        <f t="shared" si="8"/>
        <v>102.33336942044329</v>
      </c>
      <c r="T39" s="82">
        <f t="shared" si="8"/>
        <v>101.34861832057955</v>
      </c>
      <c r="U39" s="82">
        <f t="shared" si="8"/>
        <v>99.853057941078561</v>
      </c>
      <c r="V39" s="82">
        <f t="shared" si="8"/>
        <v>100.61168269861849</v>
      </c>
      <c r="W39" s="138"/>
    </row>
    <row r="40" spans="1:23" ht="15" customHeight="1">
      <c r="A40" s="194"/>
      <c r="B40" s="4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138"/>
      <c r="W40" s="138"/>
    </row>
    <row r="41" spans="1:23" ht="15" customHeight="1">
      <c r="A41" s="193" t="s">
        <v>287</v>
      </c>
      <c r="B41" s="42" t="s">
        <v>61</v>
      </c>
      <c r="C41" s="82">
        <f t="shared" ref="C41:V41" si="9">C11/$R11*100</f>
        <v>100.03534489173302</v>
      </c>
      <c r="D41" s="82">
        <f t="shared" si="9"/>
        <v>100.08792816925862</v>
      </c>
      <c r="E41" s="82">
        <f t="shared" si="9"/>
        <v>100.2196343974006</v>
      </c>
      <c r="F41" s="82">
        <f t="shared" si="9"/>
        <v>100.18255326537194</v>
      </c>
      <c r="G41" s="82">
        <f t="shared" si="9"/>
        <v>100.04365404171938</v>
      </c>
      <c r="H41" s="82">
        <f t="shared" si="9"/>
        <v>99.84721085398219</v>
      </c>
      <c r="I41" s="82">
        <f t="shared" si="9"/>
        <v>99.699382394523411</v>
      </c>
      <c r="J41" s="82">
        <f t="shared" si="9"/>
        <v>99.454200461343845</v>
      </c>
      <c r="K41" s="82">
        <f t="shared" si="9"/>
        <v>99.203809807277338</v>
      </c>
      <c r="L41" s="82">
        <f t="shared" si="9"/>
        <v>98.781779398268725</v>
      </c>
      <c r="M41" s="82">
        <f t="shared" si="9"/>
        <v>98.50311283081578</v>
      </c>
      <c r="N41" s="82">
        <f t="shared" si="9"/>
        <v>98.496911972617013</v>
      </c>
      <c r="O41" s="82">
        <f t="shared" si="9"/>
        <v>98.699059949897062</v>
      </c>
      <c r="P41" s="82">
        <f t="shared" si="9"/>
        <v>98.923531016692706</v>
      </c>
      <c r="Q41" s="82">
        <f t="shared" si="9"/>
        <v>99.298062851898706</v>
      </c>
      <c r="R41" s="82">
        <f t="shared" si="9"/>
        <v>100</v>
      </c>
      <c r="S41" s="82">
        <f t="shared" si="9"/>
        <v>101.10127241610239</v>
      </c>
      <c r="T41" s="82">
        <f t="shared" si="9"/>
        <v>101.46960339310959</v>
      </c>
      <c r="U41" s="82">
        <f t="shared" si="9"/>
        <v>101.31210159486072</v>
      </c>
      <c r="V41" s="82">
        <f t="shared" si="9"/>
        <v>101.60726244512242</v>
      </c>
      <c r="W41" s="138"/>
    </row>
    <row r="42" spans="1:23" ht="15" customHeight="1">
      <c r="A42" s="194" t="s">
        <v>110</v>
      </c>
      <c r="B42" s="42" t="s">
        <v>61</v>
      </c>
      <c r="C42" s="82">
        <f t="shared" ref="C42:U42" si="10">C12/$R12*100</f>
        <v>82.081234643779467</v>
      </c>
      <c r="D42" s="82">
        <f t="shared" si="10"/>
        <v>83.598025339179145</v>
      </c>
      <c r="E42" s="82">
        <f t="shared" si="10"/>
        <v>84.439853932250514</v>
      </c>
      <c r="F42" s="82">
        <f t="shared" si="10"/>
        <v>85.62932648309814</v>
      </c>
      <c r="G42" s="82">
        <f t="shared" si="10"/>
        <v>86.701578215787663</v>
      </c>
      <c r="H42" s="82">
        <f t="shared" si="10"/>
        <v>89.746823864206462</v>
      </c>
      <c r="I42" s="82">
        <f t="shared" si="10"/>
        <v>93.240565894196763</v>
      </c>
      <c r="J42" s="82">
        <f t="shared" si="10"/>
        <v>93.977425043945999</v>
      </c>
      <c r="K42" s="82">
        <f t="shared" si="10"/>
        <v>96.700886068802518</v>
      </c>
      <c r="L42" s="82">
        <f t="shared" si="10"/>
        <v>98.368618112557044</v>
      </c>
      <c r="M42" s="82">
        <f t="shared" si="10"/>
        <v>99.880375955064764</v>
      </c>
      <c r="N42" s="82">
        <f t="shared" si="10"/>
        <v>95.157200022539342</v>
      </c>
      <c r="O42" s="82">
        <f t="shared" si="10"/>
        <v>95.686211775608896</v>
      </c>
      <c r="P42" s="82">
        <f t="shared" si="10"/>
        <v>96.766068436831034</v>
      </c>
      <c r="Q42" s="82">
        <f t="shared" si="10"/>
        <v>97.868180805712939</v>
      </c>
      <c r="R42" s="82">
        <f t="shared" si="10"/>
        <v>100</v>
      </c>
      <c r="S42" s="82">
        <f t="shared" si="10"/>
        <v>98.419223101942322</v>
      </c>
      <c r="T42" s="82">
        <f t="shared" si="10"/>
        <v>100.51665722061904</v>
      </c>
      <c r="U42" s="82">
        <f t="shared" si="10"/>
        <v>101.18137460788921</v>
      </c>
      <c r="V42" s="82">
        <f>V12/$R12*100</f>
        <v>102.0426219193326</v>
      </c>
      <c r="W42" s="138"/>
    </row>
    <row r="43" spans="1:23" ht="15" customHeight="1">
      <c r="A43" s="194" t="s">
        <v>111</v>
      </c>
      <c r="B43" s="42" t="s">
        <v>61</v>
      </c>
      <c r="C43" s="82">
        <f t="shared" ref="C43:U43" si="11">C13/$R13*100</f>
        <v>91.78369582987213</v>
      </c>
      <c r="D43" s="82">
        <f t="shared" si="11"/>
        <v>92.904263950473549</v>
      </c>
      <c r="E43" s="82">
        <f t="shared" si="11"/>
        <v>93.639597700600589</v>
      </c>
      <c r="F43" s="82">
        <f t="shared" si="11"/>
        <v>94.575248289863481</v>
      </c>
      <c r="G43" s="82">
        <f t="shared" si="11"/>
        <v>95.435566921557353</v>
      </c>
      <c r="H43" s="82">
        <f t="shared" si="11"/>
        <v>94.705461234887636</v>
      </c>
      <c r="I43" s="82">
        <f t="shared" si="11"/>
        <v>96.873273014624388</v>
      </c>
      <c r="J43" s="82">
        <f t="shared" si="11"/>
        <v>97.990639030942134</v>
      </c>
      <c r="K43" s="82">
        <f t="shared" si="11"/>
        <v>99.257033693404352</v>
      </c>
      <c r="L43" s="82">
        <f t="shared" si="11"/>
        <v>100.44865945193007</v>
      </c>
      <c r="M43" s="82">
        <f t="shared" si="11"/>
        <v>101.11403275820447</v>
      </c>
      <c r="N43" s="82">
        <f t="shared" si="11"/>
        <v>98.247772135729591</v>
      </c>
      <c r="O43" s="82">
        <f t="shared" si="11"/>
        <v>99.167115110439084</v>
      </c>
      <c r="P43" s="82">
        <f t="shared" si="11"/>
        <v>99.582055394108849</v>
      </c>
      <c r="Q43" s="82">
        <f t="shared" si="11"/>
        <v>99.863333295475286</v>
      </c>
      <c r="R43" s="82">
        <f t="shared" si="11"/>
        <v>100</v>
      </c>
      <c r="S43" s="82">
        <f t="shared" si="11"/>
        <v>98.558399833782204</v>
      </c>
      <c r="T43" s="82">
        <f t="shared" si="11"/>
        <v>97.752296678410815</v>
      </c>
      <c r="U43" s="82">
        <f t="shared" si="11"/>
        <v>98.822510817941961</v>
      </c>
      <c r="V43" s="82">
        <f>V13/$R13*100</f>
        <v>97.140147187714277</v>
      </c>
      <c r="W43" s="138"/>
    </row>
    <row r="44" spans="1:23" ht="15" customHeight="1">
      <c r="A44" s="194" t="s">
        <v>112</v>
      </c>
      <c r="B44" s="42" t="s">
        <v>61</v>
      </c>
      <c r="C44" s="82">
        <f t="shared" ref="C44:U44" si="12">C14/$R14*100</f>
        <v>114.32485602239157</v>
      </c>
      <c r="D44" s="82">
        <f t="shared" si="12"/>
        <v>112.78952507759701</v>
      </c>
      <c r="E44" s="82">
        <f t="shared" si="12"/>
        <v>111.85129333299587</v>
      </c>
      <c r="F44" s="82">
        <f t="shared" si="12"/>
        <v>110.60407941654664</v>
      </c>
      <c r="G44" s="82">
        <f t="shared" si="12"/>
        <v>108.64710290179056</v>
      </c>
      <c r="H44" s="82">
        <f t="shared" si="12"/>
        <v>108.64710290179056</v>
      </c>
      <c r="I44" s="82">
        <f t="shared" si="12"/>
        <v>105.42445930667479</v>
      </c>
      <c r="J44" s="82">
        <f t="shared" si="12"/>
        <v>104.24351994713383</v>
      </c>
      <c r="K44" s="82">
        <f t="shared" si="12"/>
        <v>102.0529279330872</v>
      </c>
      <c r="L44" s="82">
        <f t="shared" si="12"/>
        <v>100.39552749428655</v>
      </c>
      <c r="M44" s="82">
        <f t="shared" si="12"/>
        <v>99.20809732433284</v>
      </c>
      <c r="N44" s="82">
        <f t="shared" si="12"/>
        <v>103.51588084507159</v>
      </c>
      <c r="O44" s="82">
        <f t="shared" si="12"/>
        <v>102.57909588913208</v>
      </c>
      <c r="P44" s="82">
        <f t="shared" si="12"/>
        <v>101.77672394140669</v>
      </c>
      <c r="Q44" s="82">
        <f t="shared" si="12"/>
        <v>101.06579854353099</v>
      </c>
      <c r="R44" s="82">
        <f t="shared" si="12"/>
        <v>100</v>
      </c>
      <c r="S44" s="82">
        <f t="shared" si="12"/>
        <v>101.80796579550571</v>
      </c>
      <c r="T44" s="82">
        <f t="shared" si="12"/>
        <v>101.47352974173987</v>
      </c>
      <c r="U44" s="82">
        <f t="shared" si="12"/>
        <v>100.3609482812456</v>
      </c>
      <c r="V44" s="82">
        <f>V14/$R14*100</f>
        <v>101.25241010253427</v>
      </c>
      <c r="W44" s="138"/>
    </row>
    <row r="45" spans="1:23" ht="15" customHeight="1">
      <c r="A45" s="194"/>
      <c r="B45" s="4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138"/>
      <c r="W45" s="138"/>
    </row>
    <row r="46" spans="1:23" ht="15" customHeight="1">
      <c r="A46" s="193" t="s">
        <v>81</v>
      </c>
      <c r="B46" s="42" t="s">
        <v>61</v>
      </c>
      <c r="C46" s="82">
        <f>C17/$R17*100</f>
        <v>123.07742490481657</v>
      </c>
      <c r="D46" s="82">
        <f t="shared" ref="D46:T46" si="13">D17/$R17*100</f>
        <v>119.09094853357828</v>
      </c>
      <c r="E46" s="82">
        <f t="shared" si="13"/>
        <v>115.34988524440209</v>
      </c>
      <c r="F46" s="82">
        <f t="shared" si="13"/>
        <v>115.44554649571863</v>
      </c>
      <c r="G46" s="82">
        <f t="shared" si="13"/>
        <v>111.87245119789182</v>
      </c>
      <c r="H46" s="82">
        <f t="shared" si="13"/>
        <v>106.13138231342063</v>
      </c>
      <c r="I46" s="82">
        <f t="shared" si="13"/>
        <v>108.0609224653281</v>
      </c>
      <c r="J46" s="82">
        <f t="shared" si="13"/>
        <v>103.99914514074578</v>
      </c>
      <c r="K46" s="82">
        <f t="shared" si="13"/>
        <v>110.12487066337329</v>
      </c>
      <c r="L46" s="82">
        <f t="shared" si="13"/>
        <v>103.195508731793</v>
      </c>
      <c r="M46" s="82">
        <f t="shared" si="13"/>
        <v>98.984611208039723</v>
      </c>
      <c r="N46" s="82">
        <f t="shared" si="13"/>
        <v>100.86634155072576</v>
      </c>
      <c r="O46" s="82">
        <f t="shared" si="13"/>
        <v>94.525706678568085</v>
      </c>
      <c r="P46" s="82">
        <f t="shared" si="13"/>
        <v>103.09604222124035</v>
      </c>
      <c r="Q46" s="82">
        <f t="shared" si="13"/>
        <v>95.676191457034548</v>
      </c>
      <c r="R46" s="82">
        <f t="shared" si="13"/>
        <v>100</v>
      </c>
      <c r="S46" s="82">
        <f t="shared" si="13"/>
        <v>103.79621036050372</v>
      </c>
      <c r="T46" s="82">
        <f t="shared" si="13"/>
        <v>99.960811615413917</v>
      </c>
      <c r="U46" s="82">
        <f>U17/$R17*100</f>
        <v>105.67467522010494</v>
      </c>
      <c r="V46" s="82">
        <f>V17/$R17*100</f>
        <v>106.28435723009441</v>
      </c>
      <c r="W46" s="138"/>
    </row>
    <row r="47" spans="1:23" ht="15" customHeight="1">
      <c r="A47" s="137"/>
      <c r="B47" s="4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V47" s="138"/>
      <c r="W47" s="138"/>
    </row>
    <row r="48" spans="1:23" ht="15" customHeight="1">
      <c r="A48" s="193" t="s">
        <v>123</v>
      </c>
      <c r="B48" s="42" t="s">
        <v>61</v>
      </c>
      <c r="C48" s="82">
        <f>C20*100/$R20</f>
        <v>131.25625937782104</v>
      </c>
      <c r="D48" s="82">
        <f t="shared" ref="D48:U48" si="14">D20*100/$R20</f>
        <v>125.99586134151258</v>
      </c>
      <c r="E48" s="82">
        <f t="shared" si="14"/>
        <v>121.34835687237748</v>
      </c>
      <c r="F48" s="82">
        <f t="shared" si="14"/>
        <v>120.74151674559376</v>
      </c>
      <c r="G48" s="82">
        <f t="shared" si="14"/>
        <v>116.54080634682732</v>
      </c>
      <c r="H48" s="82">
        <f t="shared" si="14"/>
        <v>109.73170069642602</v>
      </c>
      <c r="I48" s="82">
        <f t="shared" si="14"/>
        <v>109.68920037324837</v>
      </c>
      <c r="J48" s="82">
        <f t="shared" si="14"/>
        <v>105.29514173821491</v>
      </c>
      <c r="K48" s="82">
        <f t="shared" si="14"/>
        <v>110.51232466984939</v>
      </c>
      <c r="L48" s="82">
        <f t="shared" si="14"/>
        <v>103.26740587390876</v>
      </c>
      <c r="M48" s="82">
        <f t="shared" si="14"/>
        <v>98.778296046096486</v>
      </c>
      <c r="N48" s="82">
        <f t="shared" si="14"/>
        <v>104.21965568290055</v>
      </c>
      <c r="O48" s="82">
        <f t="shared" si="14"/>
        <v>97.161487131114171</v>
      </c>
      <c r="P48" s="82">
        <f t="shared" si="14"/>
        <v>105.29531274631444</v>
      </c>
      <c r="Q48" s="82">
        <f t="shared" si="14"/>
        <v>96.990557366090897</v>
      </c>
      <c r="R48" s="82">
        <f t="shared" si="14"/>
        <v>100.00000000000001</v>
      </c>
      <c r="S48" s="82">
        <f t="shared" si="14"/>
        <v>103.45151773359713</v>
      </c>
      <c r="T48" s="82">
        <f t="shared" si="14"/>
        <v>98.81581891053024</v>
      </c>
      <c r="U48" s="82">
        <f t="shared" si="14"/>
        <v>104.24642889832614</v>
      </c>
      <c r="V48" s="82">
        <f>V20*100/$R20</f>
        <v>104.60155625300283</v>
      </c>
      <c r="W48" s="138"/>
    </row>
    <row r="49" spans="1:23" ht="15" customHeight="1">
      <c r="A49" s="135" t="s">
        <v>63</v>
      </c>
      <c r="B49" s="42" t="s">
        <v>61</v>
      </c>
      <c r="C49" s="82">
        <f t="shared" ref="C49:U49" si="15">C21*100/$R21</f>
        <v>130.2179474708893</v>
      </c>
      <c r="D49" s="82">
        <f t="shared" si="15"/>
        <v>124.46281227260999</v>
      </c>
      <c r="E49" s="82">
        <f t="shared" si="15"/>
        <v>120.06866685334214</v>
      </c>
      <c r="F49" s="82">
        <f t="shared" si="15"/>
        <v>120.62110906839203</v>
      </c>
      <c r="G49" s="82">
        <f t="shared" si="15"/>
        <v>116.90280434043224</v>
      </c>
      <c r="H49" s="82">
        <f t="shared" si="15"/>
        <v>105.47703627403128</v>
      </c>
      <c r="I49" s="82">
        <f t="shared" si="15"/>
        <v>105.71309107070603</v>
      </c>
      <c r="J49" s="82">
        <f t="shared" si="15"/>
        <v>99.809960848041285</v>
      </c>
      <c r="K49" s="82">
        <f t="shared" si="15"/>
        <v>104.87749178292732</v>
      </c>
      <c r="L49" s="82">
        <f t="shared" si="15"/>
        <v>97.40907206091822</v>
      </c>
      <c r="M49" s="82">
        <f t="shared" si="15"/>
        <v>96.50514049599461</v>
      </c>
      <c r="N49" s="82">
        <f t="shared" si="15"/>
        <v>103.41706236956328</v>
      </c>
      <c r="O49" s="82">
        <f t="shared" si="15"/>
        <v>97.40560345998739</v>
      </c>
      <c r="P49" s="82">
        <f t="shared" si="15"/>
        <v>105.87385047895378</v>
      </c>
      <c r="Q49" s="82">
        <f t="shared" si="15"/>
        <v>97.87269697815492</v>
      </c>
      <c r="R49" s="82">
        <f t="shared" si="15"/>
        <v>100</v>
      </c>
      <c r="S49" s="82">
        <f t="shared" si="15"/>
        <v>102.26429542306536</v>
      </c>
      <c r="T49" s="82">
        <f t="shared" si="15"/>
        <v>96.626360748411841</v>
      </c>
      <c r="U49" s="82">
        <f t="shared" si="15"/>
        <v>101.22465421806214</v>
      </c>
      <c r="V49" s="82">
        <f>V21*100/$R21</f>
        <v>100.59438063872101</v>
      </c>
      <c r="W49" s="138"/>
    </row>
    <row r="50" spans="1:23" ht="15" customHeight="1">
      <c r="A50" s="135" t="s">
        <v>64</v>
      </c>
      <c r="B50" s="42" t="s">
        <v>61</v>
      </c>
      <c r="C50" s="82">
        <f t="shared" ref="C50:U50" si="16">C22*100/$R22</f>
        <v>126.11865610735795</v>
      </c>
      <c r="D50" s="82">
        <f t="shared" si="16"/>
        <v>121.41069524326477</v>
      </c>
      <c r="E50" s="82">
        <f t="shared" si="16"/>
        <v>116.98723993319506</v>
      </c>
      <c r="F50" s="82">
        <f t="shared" si="16"/>
        <v>116.54467387465408</v>
      </c>
      <c r="G50" s="82">
        <f t="shared" si="16"/>
        <v>112.5214081347137</v>
      </c>
      <c r="H50" s="82">
        <f t="shared" si="16"/>
        <v>107.18583721944344</v>
      </c>
      <c r="I50" s="82">
        <f t="shared" si="16"/>
        <v>107.34591202750048</v>
      </c>
      <c r="J50" s="82">
        <f t="shared" si="16"/>
        <v>103.34014388300585</v>
      </c>
      <c r="K50" s="82">
        <f t="shared" si="16"/>
        <v>109.06524525146378</v>
      </c>
      <c r="L50" s="82">
        <f t="shared" si="16"/>
        <v>102.55307297933352</v>
      </c>
      <c r="M50" s="82">
        <f t="shared" si="16"/>
        <v>98.471999614659097</v>
      </c>
      <c r="N50" s="82">
        <f t="shared" si="16"/>
        <v>103.30649898362338</v>
      </c>
      <c r="O50" s="82">
        <f t="shared" si="16"/>
        <v>96.238811824562816</v>
      </c>
      <c r="P50" s="82">
        <f t="shared" si="16"/>
        <v>104.60209358541366</v>
      </c>
      <c r="Q50" s="82">
        <f t="shared" si="16"/>
        <v>96.555498644321389</v>
      </c>
      <c r="R50" s="82">
        <f t="shared" si="16"/>
        <v>100.00000000000001</v>
      </c>
      <c r="S50" s="82">
        <f t="shared" si="16"/>
        <v>103.29076074571613</v>
      </c>
      <c r="T50" s="82">
        <f t="shared" si="16"/>
        <v>99.371121316887567</v>
      </c>
      <c r="U50" s="82">
        <f t="shared" si="16"/>
        <v>105.04644992577042</v>
      </c>
      <c r="V50" s="82">
        <f>V22*100/$R22</f>
        <v>105.86280403826804</v>
      </c>
      <c r="W50" s="138"/>
    </row>
    <row r="51" spans="1:23" ht="15" customHeight="1">
      <c r="A51" s="135" t="s">
        <v>65</v>
      </c>
      <c r="B51" s="42" t="s">
        <v>61</v>
      </c>
      <c r="C51" s="82">
        <f t="shared" ref="C51:U51" si="17">C23*100/$R23</f>
        <v>127.42890308256612</v>
      </c>
      <c r="D51" s="82">
        <f t="shared" si="17"/>
        <v>123.11717381235768</v>
      </c>
      <c r="E51" s="82">
        <f t="shared" si="17"/>
        <v>118.78906845018756</v>
      </c>
      <c r="F51" s="82">
        <f t="shared" si="17"/>
        <v>117.73405001356477</v>
      </c>
      <c r="G51" s="82">
        <f t="shared" si="17"/>
        <v>113.72451154507904</v>
      </c>
      <c r="H51" s="82">
        <f t="shared" si="17"/>
        <v>110.50264386641385</v>
      </c>
      <c r="I51" s="82">
        <f t="shared" si="17"/>
        <v>111.29421816515504</v>
      </c>
      <c r="J51" s="82">
        <f t="shared" si="17"/>
        <v>108.30713851669958</v>
      </c>
      <c r="K51" s="82">
        <f t="shared" si="17"/>
        <v>114.2272057390521</v>
      </c>
      <c r="L51" s="82">
        <f t="shared" si="17"/>
        <v>107.46250270340596</v>
      </c>
      <c r="M51" s="82">
        <f t="shared" si="17"/>
        <v>99.977644394986299</v>
      </c>
      <c r="N51" s="82">
        <f t="shared" si="17"/>
        <v>103.89636508325485</v>
      </c>
      <c r="O51" s="82">
        <f t="shared" si="17"/>
        <v>96.284970367731702</v>
      </c>
      <c r="P51" s="82">
        <f t="shared" si="17"/>
        <v>104.16840292359743</v>
      </c>
      <c r="Q51" s="82">
        <f t="shared" si="17"/>
        <v>95.814280676857422</v>
      </c>
      <c r="R51" s="82">
        <f t="shared" si="17"/>
        <v>100</v>
      </c>
      <c r="S51" s="82">
        <f t="shared" si="17"/>
        <v>104.05903319723953</v>
      </c>
      <c r="T51" s="82">
        <f t="shared" si="17"/>
        <v>100.45383662688349</v>
      </c>
      <c r="U51" s="82">
        <f t="shared" si="17"/>
        <v>106.85141660651144</v>
      </c>
      <c r="V51" s="82">
        <f>V23*100/$R23</f>
        <v>107.94144768215105</v>
      </c>
      <c r="W51" s="138"/>
    </row>
    <row r="52" spans="1:23" ht="15" customHeight="1">
      <c r="A52" s="137"/>
      <c r="B52" s="4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V52" s="138"/>
      <c r="W52" s="138"/>
    </row>
    <row r="53" spans="1:23" ht="15" customHeight="1">
      <c r="A53" s="193" t="s">
        <v>82</v>
      </c>
      <c r="B53" s="42" t="s">
        <v>61</v>
      </c>
      <c r="C53" s="82">
        <f t="shared" ref="C53:G56" si="18">C25/$R25*100</f>
        <v>123.0339386923909</v>
      </c>
      <c r="D53" s="82">
        <f t="shared" si="18"/>
        <v>118.9863260354273</v>
      </c>
      <c r="E53" s="82">
        <f t="shared" si="18"/>
        <v>115.09709243899806</v>
      </c>
      <c r="F53" s="82">
        <f t="shared" si="18"/>
        <v>115.23518091011</v>
      </c>
      <c r="G53" s="82">
        <f t="shared" si="18"/>
        <v>111.82363566132814</v>
      </c>
      <c r="H53" s="82">
        <f t="shared" ref="H53:T56" si="19">H25/$R25*100</f>
        <v>106.29378768389282</v>
      </c>
      <c r="I53" s="82">
        <f t="shared" si="19"/>
        <v>108.38675212421775</v>
      </c>
      <c r="J53" s="82">
        <f t="shared" si="19"/>
        <v>104.56988710212245</v>
      </c>
      <c r="K53" s="82">
        <f t="shared" si="19"/>
        <v>111.00871113449402</v>
      </c>
      <c r="L53" s="82">
        <f t="shared" si="19"/>
        <v>104.46816139617106</v>
      </c>
      <c r="M53" s="82">
        <f t="shared" si="19"/>
        <v>100.48881539210943</v>
      </c>
      <c r="N53" s="82">
        <f t="shared" si="19"/>
        <v>102.40558767849237</v>
      </c>
      <c r="O53" s="82">
        <f t="shared" si="19"/>
        <v>95.771638277560641</v>
      </c>
      <c r="P53" s="82">
        <f t="shared" si="19"/>
        <v>104.21791575944006</v>
      </c>
      <c r="Q53" s="82">
        <f t="shared" si="19"/>
        <v>96.352525627548118</v>
      </c>
      <c r="R53" s="82">
        <f t="shared" si="19"/>
        <v>100</v>
      </c>
      <c r="S53" s="82">
        <f t="shared" si="19"/>
        <v>102.66558261829763</v>
      </c>
      <c r="T53" s="82">
        <f t="shared" si="19"/>
        <v>98.513060338030101</v>
      </c>
      <c r="U53" s="82">
        <f>U25/$R25*100</f>
        <v>104.30607356531785</v>
      </c>
      <c r="V53" s="82">
        <f>V25/$R25*100</f>
        <v>104.60311071514016</v>
      </c>
      <c r="W53" s="138"/>
    </row>
    <row r="54" spans="1:23" ht="15" customHeight="1">
      <c r="A54" s="233" t="s">
        <v>63</v>
      </c>
      <c r="B54" s="42" t="s">
        <v>61</v>
      </c>
      <c r="C54" s="82">
        <f t="shared" si="18"/>
        <v>130.2179474708893</v>
      </c>
      <c r="D54" s="82">
        <f t="shared" si="18"/>
        <v>124.46281227260999</v>
      </c>
      <c r="E54" s="82">
        <f t="shared" si="18"/>
        <v>120.06866685334212</v>
      </c>
      <c r="F54" s="82">
        <f t="shared" si="18"/>
        <v>120.62110906839206</v>
      </c>
      <c r="G54" s="82">
        <f t="shared" si="18"/>
        <v>116.90280434043223</v>
      </c>
      <c r="H54" s="82">
        <f t="shared" si="19"/>
        <v>105.47703627403126</v>
      </c>
      <c r="I54" s="82">
        <f t="shared" si="19"/>
        <v>105.71309107070603</v>
      </c>
      <c r="J54" s="82">
        <f t="shared" si="19"/>
        <v>99.809960848041285</v>
      </c>
      <c r="K54" s="82">
        <f t="shared" si="19"/>
        <v>104.87749178292734</v>
      </c>
      <c r="L54" s="82">
        <f t="shared" si="19"/>
        <v>97.40907206091822</v>
      </c>
      <c r="M54" s="82">
        <f t="shared" si="19"/>
        <v>96.505140495994596</v>
      </c>
      <c r="N54" s="82">
        <f t="shared" si="19"/>
        <v>103.41706236956327</v>
      </c>
      <c r="O54" s="82">
        <f t="shared" si="19"/>
        <v>97.405603459987404</v>
      </c>
      <c r="P54" s="82">
        <f t="shared" si="19"/>
        <v>105.87385047895378</v>
      </c>
      <c r="Q54" s="82">
        <f t="shared" si="19"/>
        <v>97.872696978154906</v>
      </c>
      <c r="R54" s="82">
        <f t="shared" si="19"/>
        <v>100</v>
      </c>
      <c r="S54" s="82">
        <f t="shared" si="19"/>
        <v>102.26429542306536</v>
      </c>
      <c r="T54" s="82">
        <f t="shared" si="19"/>
        <v>96.626360748411841</v>
      </c>
      <c r="U54" s="82">
        <f t="shared" ref="U54:V56" si="20">U26/$R26*100</f>
        <v>101.22465421806214</v>
      </c>
      <c r="V54" s="82">
        <f t="shared" si="20"/>
        <v>100.59438063872102</v>
      </c>
      <c r="W54" s="138"/>
    </row>
    <row r="55" spans="1:23" ht="15" customHeight="1">
      <c r="A55" s="233" t="s">
        <v>64</v>
      </c>
      <c r="B55" s="42" t="s">
        <v>61</v>
      </c>
      <c r="C55" s="82">
        <f t="shared" si="18"/>
        <v>126.11865610735795</v>
      </c>
      <c r="D55" s="82">
        <f t="shared" si="18"/>
        <v>121.41069524326475</v>
      </c>
      <c r="E55" s="82">
        <f t="shared" si="18"/>
        <v>116.98723993319507</v>
      </c>
      <c r="F55" s="82">
        <f t="shared" si="18"/>
        <v>116.54467387465408</v>
      </c>
      <c r="G55" s="82">
        <f t="shared" si="18"/>
        <v>112.5214081347137</v>
      </c>
      <c r="H55" s="82">
        <f t="shared" si="19"/>
        <v>107.18583721944344</v>
      </c>
      <c r="I55" s="82">
        <f t="shared" si="19"/>
        <v>107.34591202750048</v>
      </c>
      <c r="J55" s="82">
        <f t="shared" si="19"/>
        <v>103.34014388300585</v>
      </c>
      <c r="K55" s="82">
        <f t="shared" si="19"/>
        <v>109.06524525146379</v>
      </c>
      <c r="L55" s="82">
        <f t="shared" si="19"/>
        <v>102.55307297933352</v>
      </c>
      <c r="M55" s="82">
        <f t="shared" si="19"/>
        <v>98.471999614659097</v>
      </c>
      <c r="N55" s="82">
        <f t="shared" si="19"/>
        <v>103.30649898362338</v>
      </c>
      <c r="O55" s="82">
        <f t="shared" si="19"/>
        <v>96.238811824562802</v>
      </c>
      <c r="P55" s="82">
        <f t="shared" si="19"/>
        <v>104.60209358541366</v>
      </c>
      <c r="Q55" s="82">
        <f t="shared" si="19"/>
        <v>96.555498644321375</v>
      </c>
      <c r="R55" s="82">
        <f t="shared" si="19"/>
        <v>100</v>
      </c>
      <c r="S55" s="82">
        <f t="shared" si="19"/>
        <v>103.29076074571613</v>
      </c>
      <c r="T55" s="82">
        <f t="shared" si="19"/>
        <v>99.371121316887567</v>
      </c>
      <c r="U55" s="82">
        <f t="shared" si="20"/>
        <v>105.04644992577042</v>
      </c>
      <c r="V55" s="82">
        <f t="shared" si="20"/>
        <v>105.86280403826804</v>
      </c>
      <c r="W55" s="138"/>
    </row>
    <row r="56" spans="1:23" ht="15" customHeight="1">
      <c r="A56" s="233" t="s">
        <v>65</v>
      </c>
      <c r="B56" s="42" t="s">
        <v>61</v>
      </c>
      <c r="C56" s="82">
        <f t="shared" si="18"/>
        <v>129.08959949498205</v>
      </c>
      <c r="D56" s="82">
        <f t="shared" si="18"/>
        <v>125.06527271062022</v>
      </c>
      <c r="E56" s="82">
        <f t="shared" si="18"/>
        <v>120.87930029649661</v>
      </c>
      <c r="F56" s="82">
        <f t="shared" si="18"/>
        <v>120.21502542973855</v>
      </c>
      <c r="G56" s="82">
        <f t="shared" si="18"/>
        <v>116.38973789214737</v>
      </c>
      <c r="H56" s="82">
        <f t="shared" si="19"/>
        <v>113.61398391066193</v>
      </c>
      <c r="I56" s="82">
        <f t="shared" si="19"/>
        <v>116.93666652429864</v>
      </c>
      <c r="J56" s="82">
        <f t="shared" si="19"/>
        <v>114.28512923156946</v>
      </c>
      <c r="K56" s="82">
        <f t="shared" si="19"/>
        <v>121.2665153431504</v>
      </c>
      <c r="L56" s="82">
        <f t="shared" si="19"/>
        <v>114.30947961779148</v>
      </c>
      <c r="M56" s="82">
        <f t="shared" si="19"/>
        <v>106.47959723980192</v>
      </c>
      <c r="N56" s="82">
        <f t="shared" si="19"/>
        <v>103.79116302830123</v>
      </c>
      <c r="O56" s="82">
        <f t="shared" si="19"/>
        <v>96.229435594703887</v>
      </c>
      <c r="P56" s="82">
        <f t="shared" si="19"/>
        <v>104.18542931584123</v>
      </c>
      <c r="Q56" s="82">
        <f t="shared" si="19"/>
        <v>95.81124965568489</v>
      </c>
      <c r="R56" s="82">
        <f t="shared" si="19"/>
        <v>100</v>
      </c>
      <c r="S56" s="82">
        <f t="shared" si="19"/>
        <v>103.80271098220837</v>
      </c>
      <c r="T56" s="82">
        <f t="shared" si="19"/>
        <v>100.02402250159574</v>
      </c>
      <c r="U56" s="82">
        <f t="shared" si="20"/>
        <v>106.37439126068753</v>
      </c>
      <c r="V56" s="82">
        <f t="shared" si="20"/>
        <v>107.26703285128912</v>
      </c>
      <c r="W56" s="138"/>
    </row>
    <row r="57" spans="1:23" ht="15" customHeight="1">
      <c r="A57" s="137"/>
      <c r="B57" s="4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V57" s="138"/>
      <c r="W57" s="138"/>
    </row>
    <row r="58" spans="1:23" ht="15" customHeight="1">
      <c r="A58" s="193" t="s">
        <v>67</v>
      </c>
      <c r="B58" s="42" t="s">
        <v>61</v>
      </c>
      <c r="C58" s="82">
        <f t="shared" ref="C58:G60" si="21">C30*100/$R30</f>
        <v>89.667827277106412</v>
      </c>
      <c r="D58" s="82">
        <f t="shared" si="21"/>
        <v>90.894632347001547</v>
      </c>
      <c r="E58" s="82">
        <f t="shared" si="21"/>
        <v>91.902854215854234</v>
      </c>
      <c r="F58" s="82">
        <f t="shared" si="21"/>
        <v>92.863519161236269</v>
      </c>
      <c r="G58" s="82">
        <f t="shared" si="21"/>
        <v>93.807332239996342</v>
      </c>
      <c r="H58" s="82">
        <f t="shared" ref="H58:T62" si="22">H30*100/$R30</f>
        <v>94.721813246677328</v>
      </c>
      <c r="I58" s="82">
        <f t="shared" si="22"/>
        <v>95.56077121754997</v>
      </c>
      <c r="J58" s="82">
        <f t="shared" si="22"/>
        <v>96.299342463205463</v>
      </c>
      <c r="K58" s="82">
        <f t="shared" si="22"/>
        <v>96.903255379716214</v>
      </c>
      <c r="L58" s="82">
        <f t="shared" si="22"/>
        <v>97.407477945964715</v>
      </c>
      <c r="M58" s="82">
        <f t="shared" si="22"/>
        <v>97.899647465726161</v>
      </c>
      <c r="N58" s="82">
        <f t="shared" si="22"/>
        <v>97.230557766671964</v>
      </c>
      <c r="O58" s="82">
        <f t="shared" si="22"/>
        <v>97.871592143090936</v>
      </c>
      <c r="P58" s="82">
        <f t="shared" si="22"/>
        <v>98.590894581304397</v>
      </c>
      <c r="Q58" s="82">
        <f t="shared" si="22"/>
        <v>99.313063922377651</v>
      </c>
      <c r="R58" s="82">
        <f t="shared" si="22"/>
        <v>100</v>
      </c>
      <c r="S58" s="82">
        <f t="shared" si="22"/>
        <v>100.60281524842848</v>
      </c>
      <c r="T58" s="82">
        <f t="shared" si="22"/>
        <v>101.33302872419739</v>
      </c>
      <c r="U58" s="82">
        <f>U30*100/$R30</f>
        <v>102.10514897893961</v>
      </c>
      <c r="V58" s="82">
        <f>V30*100/$R30</f>
        <v>102.28569143799271</v>
      </c>
      <c r="W58" s="138"/>
    </row>
    <row r="59" spans="1:23" ht="15" customHeight="1">
      <c r="A59" s="193" t="s">
        <v>85</v>
      </c>
      <c r="B59" s="42" t="s">
        <v>61</v>
      </c>
      <c r="C59" s="82">
        <f t="shared" si="21"/>
        <v>137.25929203621973</v>
      </c>
      <c r="D59" s="82">
        <f t="shared" si="21"/>
        <v>131.02088149598734</v>
      </c>
      <c r="E59" s="82">
        <f t="shared" si="21"/>
        <v>125.51284313050527</v>
      </c>
      <c r="F59" s="82">
        <f t="shared" si="21"/>
        <v>124.31743653314909</v>
      </c>
      <c r="G59" s="82">
        <f t="shared" si="21"/>
        <v>119.25768330313217</v>
      </c>
      <c r="H59" s="82">
        <f t="shared" si="22"/>
        <v>112.04534486373289</v>
      </c>
      <c r="I59" s="82">
        <f t="shared" si="22"/>
        <v>113.08083964634478</v>
      </c>
      <c r="J59" s="82">
        <f t="shared" si="22"/>
        <v>107.99569600434425</v>
      </c>
      <c r="K59" s="82">
        <f t="shared" si="22"/>
        <v>113.64413943767737</v>
      </c>
      <c r="L59" s="82">
        <f t="shared" si="22"/>
        <v>105.94208053414451</v>
      </c>
      <c r="M59" s="82">
        <f t="shared" si="22"/>
        <v>101.10824070402647</v>
      </c>
      <c r="N59" s="82">
        <f t="shared" si="22"/>
        <v>103.73934272060717</v>
      </c>
      <c r="O59" s="82">
        <f t="shared" si="22"/>
        <v>96.581351757687713</v>
      </c>
      <c r="P59" s="82">
        <f t="shared" si="22"/>
        <v>104.56953723674832</v>
      </c>
      <c r="Q59" s="82">
        <f t="shared" si="22"/>
        <v>96.337971741375668</v>
      </c>
      <c r="R59" s="82">
        <f t="shared" si="22"/>
        <v>100</v>
      </c>
      <c r="S59" s="82">
        <f t="shared" si="22"/>
        <v>103.17426018763936</v>
      </c>
      <c r="T59" s="82">
        <f t="shared" si="22"/>
        <v>98.645834308852713</v>
      </c>
      <c r="U59" s="82">
        <f t="shared" ref="U59:V62" si="23">U31*100/$R31</f>
        <v>103.4959316712829</v>
      </c>
      <c r="V59" s="82">
        <f t="shared" si="23"/>
        <v>103.909311005172</v>
      </c>
      <c r="W59" s="138"/>
    </row>
    <row r="60" spans="1:23" ht="15" customHeight="1">
      <c r="A60" s="194" t="s">
        <v>63</v>
      </c>
      <c r="B60" s="42" t="s">
        <v>61</v>
      </c>
      <c r="C60" s="82">
        <f t="shared" si="21"/>
        <v>139.14077394806461</v>
      </c>
      <c r="D60" s="82">
        <f t="shared" si="21"/>
        <v>132.25855288407192</v>
      </c>
      <c r="E60" s="82">
        <f t="shared" si="21"/>
        <v>127.03599856327909</v>
      </c>
      <c r="F60" s="82">
        <f t="shared" si="21"/>
        <v>127.06872600123808</v>
      </c>
      <c r="G60" s="82">
        <f t="shared" si="21"/>
        <v>122.43184707016488</v>
      </c>
      <c r="H60" s="82">
        <f t="shared" si="22"/>
        <v>110.01522267370461</v>
      </c>
      <c r="I60" s="82">
        <f t="shared" si="22"/>
        <v>111.12945784670745</v>
      </c>
      <c r="J60" s="82">
        <f t="shared" si="22"/>
        <v>104.33832018862928</v>
      </c>
      <c r="K60" s="82">
        <f t="shared" si="22"/>
        <v>109.59656185259919</v>
      </c>
      <c r="L60" s="82">
        <f t="shared" si="22"/>
        <v>101.37804049968933</v>
      </c>
      <c r="M60" s="82">
        <f t="shared" si="22"/>
        <v>100.05685149733563</v>
      </c>
      <c r="N60" s="82">
        <f t="shared" si="22"/>
        <v>103.9789159523621</v>
      </c>
      <c r="O60" s="82">
        <f t="shared" si="22"/>
        <v>97.19612522155127</v>
      </c>
      <c r="P60" s="82">
        <f t="shared" si="22"/>
        <v>104.84369305339195</v>
      </c>
      <c r="Q60" s="82">
        <f t="shared" si="22"/>
        <v>96.30859349610715</v>
      </c>
      <c r="R60" s="82">
        <f t="shared" si="22"/>
        <v>100</v>
      </c>
      <c r="S60" s="82">
        <f t="shared" si="22"/>
        <v>103.49269092759893</v>
      </c>
      <c r="T60" s="82">
        <f t="shared" si="22"/>
        <v>98.849405035303178</v>
      </c>
      <c r="U60" s="82">
        <f t="shared" si="23"/>
        <v>101.33025436720395</v>
      </c>
      <c r="V60" s="82">
        <f t="shared" si="23"/>
        <v>104.20835304624097</v>
      </c>
      <c r="W60" s="138"/>
    </row>
    <row r="61" spans="1:23" ht="15" customHeight="1">
      <c r="A61" s="194" t="s">
        <v>64</v>
      </c>
      <c r="B61" s="42" t="s">
        <v>61</v>
      </c>
      <c r="C61" s="82">
        <f t="shared" ref="C61:G62" si="24">C33*100/$R33</f>
        <v>136.51667639070629</v>
      </c>
      <c r="D61" s="82">
        <f t="shared" si="24"/>
        <v>130.31965622110818</v>
      </c>
      <c r="E61" s="82">
        <f t="shared" si="24"/>
        <v>124.66669741007951</v>
      </c>
      <c r="F61" s="82">
        <f t="shared" si="24"/>
        <v>123.49088311929003</v>
      </c>
      <c r="G61" s="82">
        <f t="shared" si="24"/>
        <v>118.37064175437976</v>
      </c>
      <c r="H61" s="82">
        <f t="shared" si="22"/>
        <v>112.14603009174516</v>
      </c>
      <c r="I61" s="82">
        <f t="shared" si="22"/>
        <v>113.04460339551318</v>
      </c>
      <c r="J61" s="82">
        <f t="shared" si="22"/>
        <v>107.97416248335459</v>
      </c>
      <c r="K61" s="82">
        <f t="shared" si="22"/>
        <v>113.65767594139284</v>
      </c>
      <c r="L61" s="82">
        <f t="shared" si="22"/>
        <v>106.19592316350069</v>
      </c>
      <c r="M61" s="82">
        <f t="shared" si="22"/>
        <v>101.35396625840573</v>
      </c>
      <c r="N61" s="82">
        <f t="shared" si="22"/>
        <v>103.65332438294662</v>
      </c>
      <c r="O61" s="82">
        <f t="shared" si="22"/>
        <v>96.336012031712869</v>
      </c>
      <c r="P61" s="82">
        <f t="shared" si="22"/>
        <v>104.4571753109807</v>
      </c>
      <c r="Q61" s="82">
        <f t="shared" si="22"/>
        <v>96.315390874982938</v>
      </c>
      <c r="R61" s="82">
        <f t="shared" si="22"/>
        <v>100</v>
      </c>
      <c r="S61" s="82">
        <f t="shared" si="22"/>
        <v>103.11739398685734</v>
      </c>
      <c r="T61" s="82">
        <f t="shared" si="22"/>
        <v>98.903098374785529</v>
      </c>
      <c r="U61" s="82">
        <f t="shared" si="23"/>
        <v>102.81674046717198</v>
      </c>
      <c r="V61" s="82">
        <f t="shared" si="23"/>
        <v>103.8338390710075</v>
      </c>
      <c r="W61" s="138"/>
    </row>
    <row r="62" spans="1:23" ht="15" customHeight="1">
      <c r="A62" s="194" t="s">
        <v>65</v>
      </c>
      <c r="B62" s="42" t="s">
        <v>61</v>
      </c>
      <c r="C62" s="82">
        <f t="shared" si="24"/>
        <v>131.5795721314006</v>
      </c>
      <c r="D62" s="82">
        <f t="shared" si="24"/>
        <v>125.95913701688346</v>
      </c>
      <c r="E62" s="82">
        <f t="shared" si="24"/>
        <v>120.57857899164888</v>
      </c>
      <c r="F62" s="82">
        <f t="shared" si="24"/>
        <v>118.51353229593799</v>
      </c>
      <c r="G62" s="82">
        <f t="shared" si="24"/>
        <v>113.36273812912651</v>
      </c>
      <c r="H62" s="82">
        <f t="shared" si="22"/>
        <v>109.35352251935703</v>
      </c>
      <c r="I62" s="82">
        <f t="shared" si="22"/>
        <v>110.4782357548534</v>
      </c>
      <c r="J62" s="82">
        <f t="shared" si="22"/>
        <v>106.95377323405768</v>
      </c>
      <c r="K62" s="82">
        <f t="shared" si="22"/>
        <v>112.81153965765023</v>
      </c>
      <c r="L62" s="82">
        <f t="shared" si="22"/>
        <v>105.69237402957005</v>
      </c>
      <c r="M62" s="82">
        <f t="shared" si="22"/>
        <v>98.022786907084154</v>
      </c>
      <c r="N62" s="82">
        <f t="shared" si="22"/>
        <v>103.76355238334374</v>
      </c>
      <c r="O62" s="82">
        <f t="shared" si="22"/>
        <v>96.423524370760234</v>
      </c>
      <c r="P62" s="82">
        <f t="shared" si="22"/>
        <v>104.44586253467058</v>
      </c>
      <c r="Q62" s="82">
        <f t="shared" si="22"/>
        <v>96.38581028613082</v>
      </c>
      <c r="R62" s="82">
        <f t="shared" si="22"/>
        <v>100</v>
      </c>
      <c r="S62" s="82">
        <f t="shared" si="22"/>
        <v>103.13502309267749</v>
      </c>
      <c r="T62" s="82">
        <f t="shared" si="22"/>
        <v>98.35693540681649</v>
      </c>
      <c r="U62" s="82">
        <f t="shared" si="23"/>
        <v>98.595643863844117</v>
      </c>
      <c r="V62" s="82">
        <f t="shared" si="23"/>
        <v>102.40354829837365</v>
      </c>
      <c r="W62" s="138"/>
    </row>
    <row r="63" spans="1:23" ht="20.100000000000001" customHeight="1">
      <c r="A63" s="50" t="s">
        <v>25</v>
      </c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</row>
    <row r="64" spans="1:23" ht="15" customHeight="1">
      <c r="A64" s="47" t="s">
        <v>290</v>
      </c>
    </row>
    <row r="65" spans="1:1" ht="15" customHeight="1">
      <c r="A65" s="323" t="s">
        <v>266</v>
      </c>
    </row>
    <row r="66" spans="1:1" ht="15" customHeight="1">
      <c r="A66" s="106" t="s">
        <v>291</v>
      </c>
    </row>
    <row r="67" spans="1:1" ht="15" customHeight="1">
      <c r="A67" s="323" t="s">
        <v>266</v>
      </c>
    </row>
  </sheetData>
  <pageMargins left="0.59055118110236227" right="0.19685039370078741" top="0.78740157480314965" bottom="0.78740157480314965" header="0.11811023622047245" footer="0.19685039370078741"/>
  <pageSetup paperSize="9" scale="70" firstPageNumber="15" orientation="portrait" r:id="rId1"/>
  <headerFooter alignWithMargins="0">
    <oddFooter>&amp;L&amp;"MetaNormalLF-Roman,Standard"Statistisches Bundesamt, Private Haushalte und Umwelt, 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zoomScaleNormal="100" workbookViewId="0"/>
  </sheetViews>
  <sheetFormatPr baseColWidth="10" defaultRowHeight="12.75"/>
  <cols>
    <col min="1" max="1" width="35.7109375" style="24" customWidth="1"/>
    <col min="2" max="2" width="13.7109375" style="24" customWidth="1"/>
    <col min="3" max="3" width="12.85546875" style="24" customWidth="1"/>
    <col min="4" max="4" width="13.28515625" style="24" customWidth="1"/>
    <col min="5" max="9" width="12.85546875" style="24" customWidth="1"/>
    <col min="10" max="10" width="13.7109375" style="24" customWidth="1"/>
    <col min="11" max="11" width="12.85546875" style="24" customWidth="1"/>
    <col min="12" max="12" width="13.28515625" style="24" customWidth="1"/>
    <col min="13" max="17" width="12.85546875" style="24" customWidth="1"/>
    <col min="18" max="18" width="6.42578125" style="24" customWidth="1"/>
    <col min="19" max="16384" width="11.42578125" style="24"/>
  </cols>
  <sheetData>
    <row r="1" spans="1:18" ht="20.100000000000001" customHeight="1">
      <c r="A1" s="311" t="s">
        <v>113</v>
      </c>
    </row>
    <row r="2" spans="1:18" ht="20.100000000000001" customHeight="1">
      <c r="A2" s="362" t="s">
        <v>142</v>
      </c>
      <c r="D2" s="234"/>
    </row>
    <row r="3" spans="1:18" ht="20.100000000000001" customHeight="1">
      <c r="D3" s="234"/>
    </row>
    <row r="4" spans="1:18" ht="18" customHeight="1">
      <c r="A4" s="402" t="s">
        <v>70</v>
      </c>
      <c r="B4" s="405">
        <v>2014</v>
      </c>
      <c r="C4" s="406"/>
      <c r="D4" s="406"/>
      <c r="E4" s="406"/>
      <c r="F4" s="406"/>
      <c r="G4" s="406"/>
      <c r="H4" s="406"/>
      <c r="I4" s="407"/>
      <c r="J4" s="406">
        <v>2019</v>
      </c>
      <c r="K4" s="406"/>
      <c r="L4" s="406"/>
      <c r="M4" s="406"/>
      <c r="N4" s="406"/>
      <c r="O4" s="406"/>
      <c r="P4" s="406"/>
      <c r="Q4" s="406"/>
      <c r="R4" s="152"/>
    </row>
    <row r="5" spans="1:18" ht="18" customHeight="1">
      <c r="A5" s="403"/>
      <c r="B5" s="408" t="s">
        <v>294</v>
      </c>
      <c r="C5" s="410" t="s">
        <v>47</v>
      </c>
      <c r="D5" s="410"/>
      <c r="E5" s="410"/>
      <c r="F5" s="410"/>
      <c r="G5" s="410"/>
      <c r="H5" s="410"/>
      <c r="I5" s="410"/>
      <c r="J5" s="408" t="s">
        <v>294</v>
      </c>
      <c r="K5" s="405" t="s">
        <v>47</v>
      </c>
      <c r="L5" s="406"/>
      <c r="M5" s="406"/>
      <c r="N5" s="406"/>
      <c r="O5" s="406"/>
      <c r="P5" s="406"/>
      <c r="Q5" s="406"/>
      <c r="R5" s="152"/>
    </row>
    <row r="6" spans="1:18" ht="30" customHeight="1">
      <c r="A6" s="404"/>
      <c r="B6" s="409"/>
      <c r="C6" s="140" t="s">
        <v>71</v>
      </c>
      <c r="D6" s="140" t="s">
        <v>34</v>
      </c>
      <c r="E6" s="140" t="s">
        <v>35</v>
      </c>
      <c r="F6" s="140" t="s">
        <v>29</v>
      </c>
      <c r="G6" s="140" t="s">
        <v>72</v>
      </c>
      <c r="H6" s="140" t="s">
        <v>73</v>
      </c>
      <c r="I6" s="153" t="s">
        <v>74</v>
      </c>
      <c r="J6" s="409"/>
      <c r="K6" s="140" t="s">
        <v>71</v>
      </c>
      <c r="L6" s="140" t="s">
        <v>34</v>
      </c>
      <c r="M6" s="141" t="s">
        <v>35</v>
      </c>
      <c r="N6" s="140" t="s">
        <v>29</v>
      </c>
      <c r="O6" s="140" t="s">
        <v>72</v>
      </c>
      <c r="P6" s="140" t="s">
        <v>73</v>
      </c>
      <c r="Q6" s="151" t="s">
        <v>74</v>
      </c>
      <c r="R6" s="152"/>
    </row>
    <row r="7" spans="1:18" s="142" customFormat="1" ht="20.100000000000001" customHeight="1">
      <c r="A7" s="154"/>
      <c r="B7" s="161" t="s">
        <v>295</v>
      </c>
      <c r="C7" s="158"/>
      <c r="D7" s="158"/>
      <c r="E7" s="235"/>
      <c r="F7" s="158"/>
      <c r="G7" s="158"/>
      <c r="H7" s="158"/>
      <c r="I7" s="158"/>
      <c r="J7" s="161"/>
      <c r="K7" s="158"/>
      <c r="L7" s="158"/>
      <c r="M7" s="158"/>
      <c r="N7" s="158"/>
      <c r="O7" s="158"/>
      <c r="P7" s="158"/>
      <c r="Q7" s="158"/>
      <c r="R7" s="271"/>
    </row>
    <row r="8" spans="1:18" ht="15" customHeight="1">
      <c r="A8" s="363" t="s">
        <v>75</v>
      </c>
      <c r="B8" s="159">
        <f>SUM(C8:I8)</f>
        <v>100.00174128053771</v>
      </c>
      <c r="C8" s="156">
        <v>31.895906249455852</v>
      </c>
      <c r="D8" s="156">
        <v>51.259816469031328</v>
      </c>
      <c r="E8" s="156">
        <v>4.112033989796096</v>
      </c>
      <c r="F8" s="156">
        <v>2.6606766616169537</v>
      </c>
      <c r="G8" s="156">
        <v>0.9951418272997965</v>
      </c>
      <c r="H8" s="157">
        <v>6.3217189921468258</v>
      </c>
      <c r="I8" s="156">
        <v>2.7564470911908616</v>
      </c>
      <c r="J8" s="159">
        <f>SUM(K8:Q8)</f>
        <v>99.865251810678799</v>
      </c>
      <c r="K8" s="157">
        <v>28.844534276570659</v>
      </c>
      <c r="L8" s="157">
        <v>53.697153444500586</v>
      </c>
      <c r="M8" s="157">
        <v>3.5624052551793834</v>
      </c>
      <c r="N8" s="157">
        <v>3.3939700185278761</v>
      </c>
      <c r="O8" s="157">
        <v>0.70742799393633149</v>
      </c>
      <c r="P8" s="157">
        <v>5.6594239514906519</v>
      </c>
      <c r="Q8" s="157">
        <v>4.0003368704733022</v>
      </c>
      <c r="R8" s="271"/>
    </row>
    <row r="9" spans="1:18" ht="15" customHeight="1">
      <c r="A9" s="363" t="s">
        <v>76</v>
      </c>
      <c r="B9" s="159">
        <f t="shared" ref="B9:B11" si="0">SUM(C9:I9)</f>
        <v>100.00177006814761</v>
      </c>
      <c r="C9" s="156">
        <v>38.796353659615889</v>
      </c>
      <c r="D9" s="156">
        <v>44.975661562970174</v>
      </c>
      <c r="E9" s="156">
        <v>4.3189662802017876</v>
      </c>
      <c r="F9" s="156">
        <v>2.302858660058412</v>
      </c>
      <c r="G9" s="156">
        <v>0.83193202938313138</v>
      </c>
      <c r="H9" s="157">
        <v>7.4342862200194721</v>
      </c>
      <c r="I9" s="156">
        <v>1.3417116558987521</v>
      </c>
      <c r="J9" s="159">
        <f t="shared" ref="J9:J11" si="1">SUM(K9:Q9)</f>
        <v>99.930069930069948</v>
      </c>
      <c r="K9" s="157">
        <v>38.146853146853147</v>
      </c>
      <c r="L9" s="157">
        <v>45.27972027972028</v>
      </c>
      <c r="M9" s="157">
        <v>4.0034965034965033</v>
      </c>
      <c r="N9" s="157">
        <v>2.7272727272727271</v>
      </c>
      <c r="O9" s="157">
        <v>0.55944055944055948</v>
      </c>
      <c r="P9" s="157">
        <v>7.1678321678321684</v>
      </c>
      <c r="Q9" s="157">
        <v>2.0454545454545454</v>
      </c>
      <c r="R9" s="271"/>
    </row>
    <row r="10" spans="1:18" ht="15" customHeight="1">
      <c r="A10" s="363" t="s">
        <v>77</v>
      </c>
      <c r="B10" s="159">
        <f t="shared" si="0"/>
        <v>100.04571649002611</v>
      </c>
      <c r="C10" s="156">
        <v>17.975239503133604</v>
      </c>
      <c r="D10" s="156">
        <v>51.91915280557825</v>
      </c>
      <c r="E10" s="156">
        <v>3.7657307237089155</v>
      </c>
      <c r="F10" s="156">
        <v>24.050845849549919</v>
      </c>
      <c r="G10" s="156">
        <v>0.31777972067068178</v>
      </c>
      <c r="H10" s="157">
        <v>1.4441803222524996</v>
      </c>
      <c r="I10" s="156">
        <v>0.57278756513223972</v>
      </c>
      <c r="J10" s="159">
        <f t="shared" si="1"/>
        <v>99.849997413748511</v>
      </c>
      <c r="K10" s="157">
        <v>15.822686598044793</v>
      </c>
      <c r="L10" s="157">
        <v>53.152640562768326</v>
      </c>
      <c r="M10" s="157">
        <v>3.8793772306419076</v>
      </c>
      <c r="N10" s="157">
        <v>24.445249056018206</v>
      </c>
      <c r="O10" s="157">
        <v>0.19138261004500079</v>
      </c>
      <c r="P10" s="157">
        <v>1.5724409041535201</v>
      </c>
      <c r="Q10" s="157">
        <v>0.78622045207676006</v>
      </c>
      <c r="R10" s="271"/>
    </row>
    <row r="11" spans="1:18" ht="15" customHeight="1">
      <c r="A11" s="363" t="s">
        <v>78</v>
      </c>
      <c r="B11" s="159">
        <f t="shared" si="0"/>
        <v>99.999723053830024</v>
      </c>
      <c r="C11" s="156">
        <v>25.763194407902933</v>
      </c>
      <c r="D11" s="156">
        <v>50.563170036639974</v>
      </c>
      <c r="E11" s="156">
        <v>3.9653152616725889</v>
      </c>
      <c r="F11" s="156">
        <v>13.781672256363532</v>
      </c>
      <c r="G11" s="156">
        <v>0.61315882032009439</v>
      </c>
      <c r="H11" s="157">
        <v>3.9326356136157816</v>
      </c>
      <c r="I11" s="156">
        <v>1.3805766573151179</v>
      </c>
      <c r="J11" s="159">
        <f t="shared" si="1"/>
        <v>99.883554039050026</v>
      </c>
      <c r="K11" s="157">
        <v>23.470631245430173</v>
      </c>
      <c r="L11" s="157">
        <v>52.10821350231538</v>
      </c>
      <c r="M11" s="157">
        <v>3.7966799360901233</v>
      </c>
      <c r="N11" s="157">
        <v>14.309312968830396</v>
      </c>
      <c r="O11" s="157">
        <v>0.42245511414412223</v>
      </c>
      <c r="P11" s="157">
        <v>3.7614753432447809</v>
      </c>
      <c r="Q11" s="157">
        <v>2.0147859289950443</v>
      </c>
      <c r="R11" s="271"/>
    </row>
    <row r="12" spans="1:18" s="142" customFormat="1" ht="20.100000000000001" customHeight="1">
      <c r="A12" s="154"/>
      <c r="B12" s="161" t="s">
        <v>296</v>
      </c>
      <c r="C12" s="158"/>
      <c r="D12" s="158"/>
      <c r="E12" s="235"/>
      <c r="F12" s="158"/>
      <c r="G12" s="158"/>
      <c r="H12" s="158"/>
      <c r="I12" s="158"/>
      <c r="J12" s="161"/>
      <c r="K12" s="158"/>
      <c r="L12" s="158"/>
      <c r="M12" s="158"/>
      <c r="N12" s="158"/>
      <c r="O12" s="158"/>
      <c r="P12" s="290"/>
      <c r="Q12" s="158"/>
      <c r="R12" s="271"/>
    </row>
    <row r="13" spans="1:18" ht="15" customHeight="1">
      <c r="A13" s="363" t="s">
        <v>75</v>
      </c>
      <c r="B13" s="157">
        <f>SUM(C13:I13)</f>
        <v>38.525161065645136</v>
      </c>
      <c r="C13" s="364">
        <v>1.123106390388299</v>
      </c>
      <c r="D13" s="364">
        <v>0.62685007835625983</v>
      </c>
      <c r="E13" s="156">
        <v>1.6280689535086192</v>
      </c>
      <c r="F13" s="157" t="s">
        <v>205</v>
      </c>
      <c r="G13" s="156">
        <v>1.9240814905101864</v>
      </c>
      <c r="H13" s="157">
        <v>30.088803761100468</v>
      </c>
      <c r="I13" s="156">
        <v>3.1342503917812992</v>
      </c>
      <c r="J13" s="157">
        <f>SUM(K13:Q13)</f>
        <v>35.977766548761991</v>
      </c>
      <c r="K13" s="156">
        <v>0.70742799393633149</v>
      </c>
      <c r="L13" s="156">
        <v>0.52214923361967325</v>
      </c>
      <c r="M13" s="156">
        <v>1.1706248947279771</v>
      </c>
      <c r="N13" s="157" t="s">
        <v>205</v>
      </c>
      <c r="O13" s="157">
        <v>1.4738083207006905</v>
      </c>
      <c r="P13" s="157">
        <v>28.7266296109146</v>
      </c>
      <c r="Q13" s="157">
        <v>3.3771264948627255</v>
      </c>
    </row>
    <row r="14" spans="1:18" ht="15" customHeight="1">
      <c r="A14" s="363" t="s">
        <v>76</v>
      </c>
      <c r="B14" s="157">
        <f t="shared" ref="B14:B16" si="2">SUM(C14:I14)</f>
        <v>30.106194690265486</v>
      </c>
      <c r="C14" s="364">
        <v>1.6106194690265487</v>
      </c>
      <c r="D14" s="364">
        <v>0.53097345132743357</v>
      </c>
      <c r="E14" s="156">
        <v>1.4690265486725664</v>
      </c>
      <c r="F14" s="157" t="s">
        <v>205</v>
      </c>
      <c r="G14" s="156">
        <v>1.3451327433628317</v>
      </c>
      <c r="H14" s="157">
        <v>22.123893805309734</v>
      </c>
      <c r="I14" s="156">
        <v>3.0265486725663719</v>
      </c>
      <c r="J14" s="157">
        <f t="shared" ref="J14:J16" si="3">SUM(K14:Q14)</f>
        <v>28.251748251748257</v>
      </c>
      <c r="K14" s="156">
        <v>1.118881118881119</v>
      </c>
      <c r="L14" s="156">
        <v>0.43706293706293708</v>
      </c>
      <c r="M14" s="156">
        <v>0.99650349650349646</v>
      </c>
      <c r="N14" s="157" t="s">
        <v>205</v>
      </c>
      <c r="O14" s="157">
        <v>1.048951048951049</v>
      </c>
      <c r="P14" s="157">
        <v>21.241258741258743</v>
      </c>
      <c r="Q14" s="157">
        <v>3.4090909090909087</v>
      </c>
    </row>
    <row r="15" spans="1:18" ht="15" customHeight="1">
      <c r="A15" s="363" t="s">
        <v>77</v>
      </c>
      <c r="B15" s="157">
        <f t="shared" si="2"/>
        <v>7.1162115440677765</v>
      </c>
      <c r="C15" s="364">
        <v>0.31098460889732238</v>
      </c>
      <c r="D15" s="364">
        <v>0.32152646004638419</v>
      </c>
      <c r="E15" s="156">
        <v>1.270293063461944</v>
      </c>
      <c r="F15" s="157" t="s">
        <v>205</v>
      </c>
      <c r="G15" s="156">
        <v>0.25865769560483021</v>
      </c>
      <c r="H15" s="157">
        <v>4.2905334176681427</v>
      </c>
      <c r="I15" s="156">
        <v>0.66421629838915308</v>
      </c>
      <c r="J15" s="157">
        <f t="shared" si="3"/>
        <v>4.1843384710872034</v>
      </c>
      <c r="K15" s="156">
        <v>0.17585600496534604</v>
      </c>
      <c r="L15" s="156">
        <v>0.16551153408503155</v>
      </c>
      <c r="M15" s="156">
        <v>0.59480707561808221</v>
      </c>
      <c r="N15" s="157" t="s">
        <v>205</v>
      </c>
      <c r="O15" s="157">
        <v>0.15516706320471707</v>
      </c>
      <c r="P15" s="157">
        <v>2.4257784214337437</v>
      </c>
      <c r="Q15" s="157">
        <v>0.66721837178028343</v>
      </c>
    </row>
    <row r="16" spans="1:18" ht="15" customHeight="1">
      <c r="A16" s="363" t="s">
        <v>78</v>
      </c>
      <c r="B16" s="157">
        <f t="shared" si="2"/>
        <v>20.704553007643735</v>
      </c>
      <c r="C16" s="364">
        <v>0.77268195413758722</v>
      </c>
      <c r="D16" s="364">
        <v>0.44588456851667224</v>
      </c>
      <c r="E16" s="156">
        <v>1.4179683172704109</v>
      </c>
      <c r="F16" s="157" t="s">
        <v>205</v>
      </c>
      <c r="G16" s="156">
        <v>0.95546693253572623</v>
      </c>
      <c r="H16" s="157">
        <v>15.290240389941287</v>
      </c>
      <c r="I16" s="156">
        <v>1.8223108452420516</v>
      </c>
      <c r="J16" s="157">
        <f t="shared" si="3"/>
        <v>18.268475641129797</v>
      </c>
      <c r="K16" s="156">
        <v>0.51723671026620088</v>
      </c>
      <c r="L16" s="156">
        <v>0.33308960922901942</v>
      </c>
      <c r="M16" s="156">
        <v>0.86115850190917209</v>
      </c>
      <c r="N16" s="157" t="s">
        <v>205</v>
      </c>
      <c r="O16" s="157">
        <v>0.73658840414872595</v>
      </c>
      <c r="P16" s="157">
        <v>13.824572805806051</v>
      </c>
      <c r="Q16" s="157">
        <v>1.9958296097706285</v>
      </c>
    </row>
    <row r="17" spans="1:19" s="142" customFormat="1" ht="20.100000000000001" customHeight="1">
      <c r="A17" s="154"/>
      <c r="B17" s="161" t="s">
        <v>298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43"/>
    </row>
    <row r="18" spans="1:19" ht="15" customHeight="1">
      <c r="A18" s="363" t="s">
        <v>75</v>
      </c>
      <c r="B18" s="160">
        <f>SUM(C18:I18)</f>
        <v>783524.29143188859</v>
      </c>
      <c r="C18" s="160">
        <v>213014.10321530854</v>
      </c>
      <c r="D18" s="160">
        <v>344562.50872868358</v>
      </c>
      <c r="E18" s="160">
        <v>19360.650855395881</v>
      </c>
      <c r="F18" s="160">
        <v>18327.886177443525</v>
      </c>
      <c r="G18" s="160">
        <v>17775.091025856866</v>
      </c>
      <c r="H18" s="160">
        <v>146040.58590420097</v>
      </c>
      <c r="I18" s="160">
        <v>24443.465524999352</v>
      </c>
      <c r="J18" s="160">
        <f>SUM(K18:Q18)</f>
        <v>866138.38391479256</v>
      </c>
      <c r="K18" s="160">
        <v>191225.97969625602</v>
      </c>
      <c r="L18" s="160">
        <v>402253.50702965446</v>
      </c>
      <c r="M18" s="160">
        <v>13952.042930575477</v>
      </c>
      <c r="N18" s="160">
        <v>26990.771021641856</v>
      </c>
      <c r="O18" s="160">
        <v>10695.385722675654</v>
      </c>
      <c r="P18" s="160">
        <v>182790.70199962606</v>
      </c>
      <c r="Q18" s="160">
        <v>38229.995514362927</v>
      </c>
    </row>
    <row r="19" spans="1:19" ht="15" customHeight="1">
      <c r="A19" s="363" t="s">
        <v>76</v>
      </c>
      <c r="B19" s="160">
        <f>SUM(C19:I19)</f>
        <v>294730.09734447551</v>
      </c>
      <c r="C19" s="160">
        <v>96650.220307493626</v>
      </c>
      <c r="D19" s="160">
        <v>112952.67447268353</v>
      </c>
      <c r="E19" s="160">
        <v>7652.1170342536816</v>
      </c>
      <c r="F19" s="160">
        <v>5934.1062648648831</v>
      </c>
      <c r="G19" s="160">
        <v>6120.6178867824592</v>
      </c>
      <c r="H19" s="160">
        <v>58266.108291290475</v>
      </c>
      <c r="I19" s="160">
        <v>7154.2530871068393</v>
      </c>
      <c r="J19" s="160">
        <f>SUM(K19:Q19)</f>
        <v>332838.84197615512</v>
      </c>
      <c r="K19" s="160">
        <v>96372.862657840276</v>
      </c>
      <c r="L19" s="160">
        <v>128834.20365360506</v>
      </c>
      <c r="M19" s="160">
        <v>5869.8279789833741</v>
      </c>
      <c r="N19" s="160">
        <v>8233.4638909737514</v>
      </c>
      <c r="O19" s="160">
        <v>3653.4323656464521</v>
      </c>
      <c r="P19" s="160">
        <v>77948.280057323136</v>
      </c>
      <c r="Q19" s="160">
        <v>11926.771371783096</v>
      </c>
    </row>
    <row r="20" spans="1:19" ht="15" customHeight="1">
      <c r="A20" s="363" t="s">
        <v>77</v>
      </c>
      <c r="B20" s="160">
        <f>SUM(C20:I20)</f>
        <v>577040.48952525831</v>
      </c>
      <c r="C20" s="160">
        <v>100746.61767832247</v>
      </c>
      <c r="D20" s="160">
        <v>287259.12296411238</v>
      </c>
      <c r="E20" s="160">
        <v>14614.607397084354</v>
      </c>
      <c r="F20" s="160">
        <v>138558.34584536467</v>
      </c>
      <c r="G20" s="160">
        <v>4239.9484667588576</v>
      </c>
      <c r="H20" s="160">
        <v>23871.875796548044</v>
      </c>
      <c r="I20" s="160">
        <v>7749.9713770675035</v>
      </c>
      <c r="J20" s="160">
        <f>SUM(K20:Q20)</f>
        <v>639849.64929420606</v>
      </c>
      <c r="K20" s="160">
        <v>89943.429587483537</v>
      </c>
      <c r="L20" s="160">
        <v>331429.19281674054</v>
      </c>
      <c r="M20" s="160">
        <v>13990.168150002315</v>
      </c>
      <c r="N20" s="160">
        <v>162187.73298707089</v>
      </c>
      <c r="O20" s="160">
        <v>2298.6721938095561</v>
      </c>
      <c r="P20" s="160">
        <v>32430.494877220124</v>
      </c>
      <c r="Q20" s="160">
        <v>7569.9586818790613</v>
      </c>
    </row>
    <row r="21" spans="1:19" ht="15" customHeight="1">
      <c r="A21" s="363" t="s">
        <v>78</v>
      </c>
      <c r="B21" s="160">
        <f>SUM(C21:I21)</f>
        <v>1655294.8783016223</v>
      </c>
      <c r="C21" s="160">
        <v>410410.94120112463</v>
      </c>
      <c r="D21" s="160">
        <v>744774.30616547947</v>
      </c>
      <c r="E21" s="160">
        <v>41627.375286733921</v>
      </c>
      <c r="F21" s="160">
        <v>162820.33828767308</v>
      </c>
      <c r="G21" s="160">
        <v>28135.657379398184</v>
      </c>
      <c r="H21" s="160">
        <v>228178.56999203947</v>
      </c>
      <c r="I21" s="160">
        <v>39347.68998917369</v>
      </c>
      <c r="J21" s="160">
        <f>SUM(K21:Q21)</f>
        <v>1838826.8751851537</v>
      </c>
      <c r="K21" s="160">
        <v>377542.27194157982</v>
      </c>
      <c r="L21" s="160">
        <v>862516.90350000001</v>
      </c>
      <c r="M21" s="160">
        <v>33812.039059561168</v>
      </c>
      <c r="N21" s="160">
        <v>197411.96789968648</v>
      </c>
      <c r="O21" s="160">
        <v>16647.490282131665</v>
      </c>
      <c r="P21" s="160">
        <v>293169.4769341693</v>
      </c>
      <c r="Q21" s="160">
        <v>57726.725568025082</v>
      </c>
    </row>
    <row r="22" spans="1:19" ht="20.100000000000001" customHeight="1">
      <c r="A22" s="152"/>
      <c r="B22" s="161" t="s">
        <v>150</v>
      </c>
      <c r="C22" s="158"/>
      <c r="D22" s="158"/>
      <c r="E22" s="158"/>
      <c r="F22" s="235"/>
      <c r="G22" s="158"/>
      <c r="H22" s="158"/>
      <c r="I22" s="158"/>
      <c r="K22" s="161"/>
      <c r="L22" s="161"/>
      <c r="M22" s="161"/>
      <c r="O22" s="161"/>
      <c r="P22" s="161"/>
      <c r="Q22" s="161"/>
    </row>
    <row r="23" spans="1:19" ht="15" customHeight="1">
      <c r="A23" s="363" t="s">
        <v>75</v>
      </c>
      <c r="B23" s="361" t="s">
        <v>205</v>
      </c>
      <c r="C23" s="361" t="s">
        <v>205</v>
      </c>
      <c r="D23" s="361" t="s">
        <v>205</v>
      </c>
      <c r="E23" s="361" t="s">
        <v>205</v>
      </c>
      <c r="F23" s="361" t="s">
        <v>205</v>
      </c>
      <c r="G23" s="361" t="s">
        <v>205</v>
      </c>
      <c r="H23" s="361" t="s">
        <v>205</v>
      </c>
      <c r="I23" s="361" t="s">
        <v>205</v>
      </c>
      <c r="J23" s="162">
        <f t="shared" ref="J23:Q26" si="4">J18/B18*100</f>
        <v>110.54390953622215</v>
      </c>
      <c r="K23" s="162">
        <f t="shared" si="4"/>
        <v>89.771511280157029</v>
      </c>
      <c r="L23" s="162">
        <f t="shared" si="4"/>
        <v>116.74326046493877</v>
      </c>
      <c r="M23" s="162">
        <f t="shared" si="4"/>
        <v>72.063914766000721</v>
      </c>
      <c r="N23" s="162">
        <f t="shared" si="4"/>
        <v>147.26614275278459</v>
      </c>
      <c r="O23" s="162">
        <f t="shared" si="4"/>
        <v>60.170638266309929</v>
      </c>
      <c r="P23" s="162">
        <f t="shared" si="4"/>
        <v>125.1643170752083</v>
      </c>
      <c r="Q23" s="162">
        <f t="shared" si="4"/>
        <v>156.40169956777819</v>
      </c>
      <c r="R23" s="294"/>
    </row>
    <row r="24" spans="1:19" ht="15" customHeight="1">
      <c r="A24" s="363" t="s">
        <v>76</v>
      </c>
      <c r="B24" s="361" t="s">
        <v>205</v>
      </c>
      <c r="C24" s="361" t="s">
        <v>205</v>
      </c>
      <c r="D24" s="361" t="s">
        <v>205</v>
      </c>
      <c r="E24" s="361" t="s">
        <v>205</v>
      </c>
      <c r="F24" s="361" t="s">
        <v>205</v>
      </c>
      <c r="G24" s="361" t="s">
        <v>205</v>
      </c>
      <c r="H24" s="361" t="s">
        <v>205</v>
      </c>
      <c r="I24" s="361" t="s">
        <v>205</v>
      </c>
      <c r="J24" s="162">
        <f t="shared" si="4"/>
        <v>112.93004853424887</v>
      </c>
      <c r="K24" s="162">
        <f t="shared" si="4"/>
        <v>99.71302946980262</v>
      </c>
      <c r="L24" s="162">
        <f t="shared" si="4"/>
        <v>114.06033921291727</v>
      </c>
      <c r="M24" s="162">
        <f t="shared" si="4"/>
        <v>76.708549447268922</v>
      </c>
      <c r="N24" s="162">
        <f t="shared" si="4"/>
        <v>138.74817071819362</v>
      </c>
      <c r="O24" s="162">
        <f t="shared" si="4"/>
        <v>59.69058080779849</v>
      </c>
      <c r="P24" s="162">
        <f t="shared" si="4"/>
        <v>133.77979470953395</v>
      </c>
      <c r="Q24" s="162">
        <f t="shared" si="4"/>
        <v>166.70882657586063</v>
      </c>
      <c r="R24" s="196"/>
    </row>
    <row r="25" spans="1:19" ht="15" customHeight="1">
      <c r="A25" s="363" t="s">
        <v>77</v>
      </c>
      <c r="B25" s="361" t="s">
        <v>205</v>
      </c>
      <c r="C25" s="361" t="s">
        <v>205</v>
      </c>
      <c r="D25" s="361" t="s">
        <v>205</v>
      </c>
      <c r="E25" s="361" t="s">
        <v>205</v>
      </c>
      <c r="F25" s="361" t="s">
        <v>205</v>
      </c>
      <c r="G25" s="361" t="s">
        <v>205</v>
      </c>
      <c r="H25" s="361" t="s">
        <v>205</v>
      </c>
      <c r="I25" s="361" t="s">
        <v>205</v>
      </c>
      <c r="J25" s="162">
        <f t="shared" si="4"/>
        <v>110.88470582378405</v>
      </c>
      <c r="K25" s="162">
        <f t="shared" si="4"/>
        <v>89.276872673450129</v>
      </c>
      <c r="L25" s="162">
        <f t="shared" si="4"/>
        <v>115.37638540313526</v>
      </c>
      <c r="M25" s="162">
        <f t="shared" si="4"/>
        <v>95.727293726640823</v>
      </c>
      <c r="N25" s="162">
        <f t="shared" si="4"/>
        <v>117.05374511909758</v>
      </c>
      <c r="O25" s="162">
        <f t="shared" si="4"/>
        <v>54.21462576328738</v>
      </c>
      <c r="P25" s="162">
        <f t="shared" si="4"/>
        <v>135.8523107007355</v>
      </c>
      <c r="Q25" s="162">
        <f t="shared" si="4"/>
        <v>97.677246967374515</v>
      </c>
    </row>
    <row r="26" spans="1:19" ht="15" customHeight="1">
      <c r="A26" s="363" t="s">
        <v>78</v>
      </c>
      <c r="B26" s="361" t="s">
        <v>205</v>
      </c>
      <c r="C26" s="361" t="s">
        <v>205</v>
      </c>
      <c r="D26" s="361" t="s">
        <v>205</v>
      </c>
      <c r="E26" s="361" t="s">
        <v>205</v>
      </c>
      <c r="F26" s="361" t="s">
        <v>205</v>
      </c>
      <c r="G26" s="361" t="s">
        <v>205</v>
      </c>
      <c r="H26" s="361" t="s">
        <v>205</v>
      </c>
      <c r="I26" s="361" t="s">
        <v>205</v>
      </c>
      <c r="J26" s="162">
        <f t="shared" si="4"/>
        <v>111.08757112036982</v>
      </c>
      <c r="K26" s="162">
        <f t="shared" si="4"/>
        <v>91.99127850652566</v>
      </c>
      <c r="L26" s="162">
        <f t="shared" si="4"/>
        <v>115.8091647845273</v>
      </c>
      <c r="M26" s="162">
        <f t="shared" si="4"/>
        <v>81.225488819941532</v>
      </c>
      <c r="N26" s="162">
        <f t="shared" si="4"/>
        <v>121.24527560610791</v>
      </c>
      <c r="O26" s="162">
        <f t="shared" si="4"/>
        <v>59.168655836424435</v>
      </c>
      <c r="P26" s="162">
        <f t="shared" si="4"/>
        <v>128.48247622219614</v>
      </c>
      <c r="Q26" s="162">
        <f t="shared" si="4"/>
        <v>146.70931275484861</v>
      </c>
    </row>
    <row r="27" spans="1:19" s="144" customFormat="1" ht="20.100000000000001" customHeight="1">
      <c r="A27" s="155"/>
      <c r="B27" s="161" t="s">
        <v>79</v>
      </c>
      <c r="C27" s="158"/>
      <c r="D27" s="158"/>
      <c r="E27" s="158"/>
      <c r="F27" s="158"/>
      <c r="G27" s="158"/>
      <c r="H27" s="158"/>
      <c r="I27" s="158"/>
      <c r="J27" s="161"/>
      <c r="K27" s="158"/>
      <c r="L27" s="158"/>
      <c r="M27" s="158"/>
      <c r="N27" s="158"/>
      <c r="O27" s="158"/>
      <c r="P27" s="158"/>
      <c r="Q27" s="158"/>
      <c r="S27" s="142"/>
    </row>
    <row r="28" spans="1:19" ht="15" customHeight="1">
      <c r="A28" s="363" t="s">
        <v>75</v>
      </c>
      <c r="B28" s="145">
        <f>B18/B$21*100</f>
        <v>47.334423715235914</v>
      </c>
      <c r="C28" s="145">
        <f t="shared" ref="C28:Q31" si="5">C18/C$21*100</f>
        <v>51.902637534928573</v>
      </c>
      <c r="D28" s="145">
        <f t="shared" si="5"/>
        <v>46.264016612319345</v>
      </c>
      <c r="E28" s="145">
        <f t="shared" si="5"/>
        <v>46.50942011605968</v>
      </c>
      <c r="F28" s="145">
        <f>F18/F$21*100</f>
        <v>11.256509088601437</v>
      </c>
      <c r="G28" s="145">
        <f t="shared" si="5"/>
        <v>63.176384280512131</v>
      </c>
      <c r="H28" s="145">
        <f t="shared" si="5"/>
        <v>64.00276148163077</v>
      </c>
      <c r="I28" s="145">
        <f t="shared" si="5"/>
        <v>62.121729462961717</v>
      </c>
      <c r="J28" s="145">
        <f t="shared" si="5"/>
        <v>47.102769466950498</v>
      </c>
      <c r="K28" s="145">
        <f t="shared" si="5"/>
        <v>50.650216918185507</v>
      </c>
      <c r="L28" s="145">
        <f t="shared" si="5"/>
        <v>46.637173764056492</v>
      </c>
      <c r="M28" s="145">
        <f t="shared" si="5"/>
        <v>41.263536061810505</v>
      </c>
      <c r="N28" s="145">
        <f>N18/N$21*100</f>
        <v>13.672307362518685</v>
      </c>
      <c r="O28" s="145">
        <f t="shared" si="5"/>
        <v>64.246234966452491</v>
      </c>
      <c r="P28" s="145">
        <f>P18/P$21*100</f>
        <v>62.34984075121551</v>
      </c>
      <c r="Q28" s="145">
        <f t="shared" si="5"/>
        <v>66.225816791414502</v>
      </c>
    </row>
    <row r="29" spans="1:19" ht="15" customHeight="1">
      <c r="A29" s="363" t="s">
        <v>76</v>
      </c>
      <c r="B29" s="145">
        <f>B19/$B$21*100</f>
        <v>17.805292652562098</v>
      </c>
      <c r="C29" s="145">
        <f t="shared" si="5"/>
        <v>23.549620783654873</v>
      </c>
      <c r="D29" s="145">
        <f t="shared" si="5"/>
        <v>15.166027283383062</v>
      </c>
      <c r="E29" s="145">
        <f>E19/E$21*100</f>
        <v>18.382415373405266</v>
      </c>
      <c r="F29" s="145">
        <f t="shared" si="5"/>
        <v>3.6445731087847442</v>
      </c>
      <c r="G29" s="145">
        <f t="shared" si="5"/>
        <v>21.753953725865912</v>
      </c>
      <c r="H29" s="145">
        <f t="shared" si="5"/>
        <v>25.535311354314832</v>
      </c>
      <c r="I29" s="145">
        <f t="shared" si="5"/>
        <v>18.182142557988268</v>
      </c>
      <c r="J29" s="145">
        <f t="shared" si="5"/>
        <v>18.100607864056869</v>
      </c>
      <c r="K29" s="145">
        <f>K19/K$21*100</f>
        <v>25.526376731862449</v>
      </c>
      <c r="L29" s="145">
        <f t="shared" si="5"/>
        <v>14.937006234986217</v>
      </c>
      <c r="M29" s="145">
        <f t="shared" si="5"/>
        <v>17.360171531339631</v>
      </c>
      <c r="N29" s="145">
        <f t="shared" si="5"/>
        <v>4.170701492200072</v>
      </c>
      <c r="O29" s="145">
        <f t="shared" si="5"/>
        <v>21.945844711306481</v>
      </c>
      <c r="P29" s="145">
        <f>P19/P$21*100</f>
        <v>26.588129457565014</v>
      </c>
      <c r="Q29" s="145">
        <f>Q19/Q$21*100</f>
        <v>20.660744662762152</v>
      </c>
    </row>
    <row r="30" spans="1:19" ht="15" customHeight="1">
      <c r="A30" s="363" t="s">
        <v>77</v>
      </c>
      <c r="B30" s="145">
        <f>B20/$B$21*100</f>
        <v>34.860283632201991</v>
      </c>
      <c r="C30" s="145">
        <f t="shared" si="5"/>
        <v>24.547741681416557</v>
      </c>
      <c r="D30" s="145">
        <f>D20/D$21*100</f>
        <v>38.569956104297596</v>
      </c>
      <c r="E30" s="145">
        <f t="shared" si="5"/>
        <v>35.108164510535047</v>
      </c>
      <c r="F30" s="145">
        <f>F20/F$21*100</f>
        <v>85.098917802613826</v>
      </c>
      <c r="G30" s="145">
        <f t="shared" si="5"/>
        <v>15.069661993621949</v>
      </c>
      <c r="H30" s="145">
        <f t="shared" si="5"/>
        <v>10.461927164054394</v>
      </c>
      <c r="I30" s="145">
        <f>I20/I$21*100</f>
        <v>19.696127979050022</v>
      </c>
      <c r="J30" s="145">
        <f t="shared" si="5"/>
        <v>34.796622668992633</v>
      </c>
      <c r="K30" s="145">
        <f t="shared" si="5"/>
        <v>23.823406349952041</v>
      </c>
      <c r="L30" s="145">
        <f t="shared" si="5"/>
        <v>38.425820000957295</v>
      </c>
      <c r="M30" s="145">
        <f t="shared" si="5"/>
        <v>41.376292406849856</v>
      </c>
      <c r="N30" s="145">
        <f t="shared" si="5"/>
        <v>82.156991145281253</v>
      </c>
      <c r="O30" s="145">
        <f t="shared" si="5"/>
        <v>13.807920322241015</v>
      </c>
      <c r="P30" s="145">
        <f t="shared" si="5"/>
        <v>11.062029791219478</v>
      </c>
      <c r="Q30" s="145">
        <f>Q20/Q$21*100</f>
        <v>13.113438545823344</v>
      </c>
    </row>
    <row r="31" spans="1:19" ht="15" customHeight="1">
      <c r="A31" s="363" t="s">
        <v>78</v>
      </c>
      <c r="B31" s="163">
        <f>SUM(B28:B30)</f>
        <v>100</v>
      </c>
      <c r="C31" s="163">
        <f t="shared" ref="C31:I31" si="6">SUM(C28:C30)</f>
        <v>100</v>
      </c>
      <c r="D31" s="163">
        <f t="shared" si="6"/>
        <v>100</v>
      </c>
      <c r="E31" s="163">
        <f>SUM(E28:E30)</f>
        <v>99.999999999999986</v>
      </c>
      <c r="F31" s="163">
        <f t="shared" si="6"/>
        <v>100</v>
      </c>
      <c r="G31" s="163">
        <f t="shared" si="6"/>
        <v>99.999999999999986</v>
      </c>
      <c r="H31" s="163">
        <f t="shared" si="6"/>
        <v>100</v>
      </c>
      <c r="I31" s="163">
        <f t="shared" si="6"/>
        <v>100</v>
      </c>
      <c r="J31" s="163">
        <f t="shared" si="5"/>
        <v>100</v>
      </c>
      <c r="K31" s="163">
        <f t="shared" si="5"/>
        <v>100</v>
      </c>
      <c r="L31" s="163">
        <f t="shared" si="5"/>
        <v>100</v>
      </c>
      <c r="M31" s="163">
        <f t="shared" si="5"/>
        <v>100</v>
      </c>
      <c r="N31" s="163">
        <f t="shared" si="5"/>
        <v>100</v>
      </c>
      <c r="O31" s="163">
        <f t="shared" si="5"/>
        <v>100</v>
      </c>
      <c r="P31" s="163">
        <f t="shared" si="5"/>
        <v>100</v>
      </c>
      <c r="Q31" s="163">
        <f t="shared" si="5"/>
        <v>100</v>
      </c>
    </row>
    <row r="32" spans="1:19" s="142" customFormat="1" ht="20.100000000000001" customHeight="1">
      <c r="A32" s="154"/>
      <c r="B32" s="161" t="s">
        <v>80</v>
      </c>
      <c r="C32" s="158"/>
      <c r="D32" s="158"/>
      <c r="E32" s="158"/>
      <c r="F32" s="158"/>
      <c r="G32" s="158"/>
      <c r="H32" s="158"/>
      <c r="I32" s="158"/>
      <c r="J32" s="161"/>
      <c r="K32" s="158"/>
      <c r="L32" s="158"/>
      <c r="M32" s="158"/>
      <c r="N32" s="158"/>
      <c r="O32" s="158"/>
      <c r="P32" s="158"/>
      <c r="Q32" s="158"/>
    </row>
    <row r="33" spans="1:17" ht="15" customHeight="1">
      <c r="A33" s="363" t="s">
        <v>75</v>
      </c>
      <c r="B33" s="163">
        <f>SUM(C33:I33)</f>
        <v>100.00000000000001</v>
      </c>
      <c r="C33" s="146">
        <f>C18/$B18*100</f>
        <v>27.18666230832816</v>
      </c>
      <c r="D33" s="146">
        <f t="shared" ref="C33:I36" si="7">D18/$B18*100</f>
        <v>43.975982939724368</v>
      </c>
      <c r="E33" s="146">
        <f t="shared" si="7"/>
        <v>2.4709700856899204</v>
      </c>
      <c r="F33" s="146">
        <f t="shared" si="7"/>
        <v>2.3391599185711729</v>
      </c>
      <c r="G33" s="146">
        <f t="shared" si="7"/>
        <v>2.2686075237530843</v>
      </c>
      <c r="H33" s="146">
        <f t="shared" si="7"/>
        <v>18.63893532098567</v>
      </c>
      <c r="I33" s="146">
        <f t="shared" si="7"/>
        <v>3.1196819029476397</v>
      </c>
      <c r="J33" s="163">
        <f>SUM(K33:Q33)</f>
        <v>99.999999999999986</v>
      </c>
      <c r="K33" s="146">
        <f>K18/$J18*100</f>
        <v>22.077993915007941</v>
      </c>
      <c r="L33" s="146">
        <f t="shared" ref="L33:Q33" si="8">L18/$J18*100</f>
        <v>46.442175349802604</v>
      </c>
      <c r="M33" s="146">
        <f t="shared" si="8"/>
        <v>1.6108330019407184</v>
      </c>
      <c r="N33" s="146">
        <f t="shared" si="8"/>
        <v>3.1162192465883263</v>
      </c>
      <c r="O33" s="146">
        <f>O18/$J18*100</f>
        <v>1.2348356707544119</v>
      </c>
      <c r="P33" s="146">
        <f t="shared" si="8"/>
        <v>21.10409899783501</v>
      </c>
      <c r="Q33" s="146">
        <f t="shared" si="8"/>
        <v>4.4138438180709763</v>
      </c>
    </row>
    <row r="34" spans="1:17" ht="15" customHeight="1">
      <c r="A34" s="363" t="s">
        <v>76</v>
      </c>
      <c r="B34" s="163">
        <f>SUM(C34:I34)</f>
        <v>100.00000000000001</v>
      </c>
      <c r="C34" s="146">
        <f t="shared" si="7"/>
        <v>32.792789463415573</v>
      </c>
      <c r="D34" s="146">
        <f t="shared" si="7"/>
        <v>38.324105848160592</v>
      </c>
      <c r="E34" s="146">
        <f t="shared" si="7"/>
        <v>2.5963134078261501</v>
      </c>
      <c r="F34" s="146">
        <f>F19/$B19*100</f>
        <v>2.0134035574687852</v>
      </c>
      <c r="G34" s="146">
        <f t="shared" si="7"/>
        <v>2.0766857344836369</v>
      </c>
      <c r="H34" s="146">
        <f>H19/$B19*100</f>
        <v>19.769310571356424</v>
      </c>
      <c r="I34" s="146">
        <f>I19/$B19*100</f>
        <v>2.4273914172888391</v>
      </c>
      <c r="J34" s="163">
        <f>SUM(K34:Q34)</f>
        <v>100.00000000000003</v>
      </c>
      <c r="K34" s="146">
        <f t="shared" ref="K34:Q36" si="9">K19/$J19*100</f>
        <v>28.954812510958238</v>
      </c>
      <c r="L34" s="146">
        <f t="shared" si="9"/>
        <v>38.707682940092333</v>
      </c>
      <c r="M34" s="146">
        <f t="shared" si="9"/>
        <v>1.7635645960467239</v>
      </c>
      <c r="N34" s="146">
        <f t="shared" si="9"/>
        <v>2.4737088502319704</v>
      </c>
      <c r="O34" s="146">
        <f t="shared" si="9"/>
        <v>1.0976580569608481</v>
      </c>
      <c r="P34" s="146">
        <f t="shared" si="9"/>
        <v>23.419225831493375</v>
      </c>
      <c r="Q34" s="146">
        <f t="shared" si="9"/>
        <v>3.5833472142165248</v>
      </c>
    </row>
    <row r="35" spans="1:17" ht="15" customHeight="1">
      <c r="A35" s="363" t="s">
        <v>77</v>
      </c>
      <c r="B35" s="163">
        <f>SUM(C35:I35)</f>
        <v>100</v>
      </c>
      <c r="C35" s="146">
        <f t="shared" si="7"/>
        <v>17.459193853313231</v>
      </c>
      <c r="D35" s="146">
        <f t="shared" si="7"/>
        <v>49.781450033158968</v>
      </c>
      <c r="E35" s="146">
        <f t="shared" si="7"/>
        <v>2.5326831760294768</v>
      </c>
      <c r="F35" s="146">
        <f t="shared" si="7"/>
        <v>24.011893161840192</v>
      </c>
      <c r="G35" s="146">
        <f t="shared" si="7"/>
        <v>0.73477486306847206</v>
      </c>
      <c r="H35" s="146">
        <f t="shared" si="7"/>
        <v>4.1369498726489482</v>
      </c>
      <c r="I35" s="146">
        <f>I20/$B20*100</f>
        <v>1.343055039940706</v>
      </c>
      <c r="J35" s="163">
        <f>SUM(K35:Q35)</f>
        <v>100</v>
      </c>
      <c r="K35" s="146">
        <f t="shared" si="9"/>
        <v>14.056963176692639</v>
      </c>
      <c r="L35" s="146">
        <f t="shared" si="9"/>
        <v>51.797979913301127</v>
      </c>
      <c r="M35" s="146">
        <f t="shared" si="9"/>
        <v>2.1864774272259648</v>
      </c>
      <c r="N35" s="146">
        <f>N20/$J20*100</f>
        <v>25.347788057080916</v>
      </c>
      <c r="O35" s="146">
        <f t="shared" si="9"/>
        <v>0.35925192681517204</v>
      </c>
      <c r="P35" s="146">
        <f t="shared" si="9"/>
        <v>5.0684555212295539</v>
      </c>
      <c r="Q35" s="146">
        <f t="shared" si="9"/>
        <v>1.1830839776546249</v>
      </c>
    </row>
    <row r="36" spans="1:17" ht="15" customHeight="1">
      <c r="A36" s="363" t="s">
        <v>78</v>
      </c>
      <c r="B36" s="163">
        <f>SUM(C36:I36)</f>
        <v>100</v>
      </c>
      <c r="C36" s="146">
        <f t="shared" si="7"/>
        <v>24.793826561115047</v>
      </c>
      <c r="D36" s="146">
        <f t="shared" si="7"/>
        <v>44.993451978153779</v>
      </c>
      <c r="E36" s="146">
        <f t="shared" si="7"/>
        <v>2.5148011893472866</v>
      </c>
      <c r="F36" s="146">
        <f t="shared" si="7"/>
        <v>9.836334324596665</v>
      </c>
      <c r="G36" s="146">
        <f t="shared" si="7"/>
        <v>1.6997368715516197</v>
      </c>
      <c r="H36" s="146">
        <f>H21/$B21*100</f>
        <v>13.784768682795473</v>
      </c>
      <c r="I36" s="146">
        <f t="shared" si="7"/>
        <v>2.3770803924401367</v>
      </c>
      <c r="J36" s="163">
        <f>SUM(K36:Q36)</f>
        <v>100</v>
      </c>
      <c r="K36" s="146">
        <f t="shared" si="9"/>
        <v>20.531692082407957</v>
      </c>
      <c r="L36" s="146">
        <f t="shared" si="9"/>
        <v>46.905824313294971</v>
      </c>
      <c r="M36" s="146">
        <f t="shared" si="9"/>
        <v>1.838783167455968</v>
      </c>
      <c r="N36" s="146">
        <f t="shared" si="9"/>
        <v>10.735756071642625</v>
      </c>
      <c r="O36" s="146">
        <f t="shared" si="9"/>
        <v>0.90533211727479279</v>
      </c>
      <c r="P36" s="146">
        <f t="shared" si="9"/>
        <v>15.943288674451733</v>
      </c>
      <c r="Q36" s="146">
        <f t="shared" si="9"/>
        <v>3.1393235734719456</v>
      </c>
    </row>
    <row r="37" spans="1:17" ht="18" customHeight="1">
      <c r="A37" s="148" t="s">
        <v>25</v>
      </c>
      <c r="J37" s="147"/>
      <c r="O37" s="149"/>
    </row>
    <row r="38" spans="1:17" ht="15" customHeight="1">
      <c r="A38" s="30" t="s">
        <v>299</v>
      </c>
    </row>
    <row r="39" spans="1:17" ht="15" customHeight="1">
      <c r="A39" s="150" t="s">
        <v>297</v>
      </c>
    </row>
    <row r="40" spans="1:17" ht="15" customHeight="1">
      <c r="B40" s="22"/>
      <c r="C40" s="22"/>
      <c r="D40" s="22"/>
    </row>
    <row r="41" spans="1:17" ht="15" customHeight="1">
      <c r="B41" s="22"/>
      <c r="C41" s="22"/>
      <c r="D41" s="22"/>
    </row>
    <row r="42" spans="1:17" ht="15" customHeight="1">
      <c r="B42" s="22"/>
      <c r="C42" s="22"/>
      <c r="D42" s="22"/>
    </row>
    <row r="43" spans="1:17" ht="15" customHeight="1">
      <c r="B43" s="22"/>
      <c r="C43" s="22"/>
      <c r="D43" s="22"/>
    </row>
    <row r="44" spans="1:17" ht="15" customHeight="1">
      <c r="B44" s="22"/>
      <c r="C44" s="22"/>
      <c r="D44" s="22"/>
    </row>
    <row r="45" spans="1:17" ht="15" customHeight="1">
      <c r="B45" s="22"/>
      <c r="C45" s="22"/>
      <c r="D45" s="22"/>
    </row>
    <row r="46" spans="1:17" ht="15" customHeight="1">
      <c r="C46" s="22"/>
      <c r="D46" s="22"/>
      <c r="E46" s="22"/>
    </row>
  </sheetData>
  <mergeCells count="7">
    <mergeCell ref="A4:A6"/>
    <mergeCell ref="B4:I4"/>
    <mergeCell ref="J4:Q4"/>
    <mergeCell ref="B5:B6"/>
    <mergeCell ref="C5:I5"/>
    <mergeCell ref="J5:J6"/>
    <mergeCell ref="K5:Q5"/>
  </mergeCells>
  <pageMargins left="0.59055118110236227" right="0.19685039370078741" top="0.78740157480314965" bottom="0.78740157480314965" header="0.31496062992125984" footer="0.19685039370078741"/>
  <pageSetup paperSize="9" scale="70" orientation="portrait" r:id="rId1"/>
  <headerFooter alignWithMargins="0">
    <oddFooter>&amp;L&amp;"MetaNormalLF-Roman,Standard"Statistisches Bundesamt, Private Haushalte und Umwelt, 2021</oddFooter>
  </headerFooter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zoomScaleNormal="100" workbookViewId="0"/>
  </sheetViews>
  <sheetFormatPr baseColWidth="10" defaultRowHeight="12"/>
  <cols>
    <col min="1" max="1" width="37.85546875" style="37" customWidth="1"/>
    <col min="2" max="2" width="11.7109375" style="38" customWidth="1"/>
    <col min="3" max="3" width="10.7109375" style="37" customWidth="1"/>
    <col min="4" max="7" width="10.7109375" style="37" hidden="1" customWidth="1"/>
    <col min="8" max="8" width="10.7109375" style="37" customWidth="1"/>
    <col min="9" max="12" width="10.7109375" style="37" hidden="1" customWidth="1"/>
    <col min="13" max="13" width="10.7109375" style="37" customWidth="1"/>
    <col min="14" max="17" width="10.7109375" style="37" hidden="1" customWidth="1"/>
    <col min="18" max="20" width="10.7109375" style="37" customWidth="1"/>
    <col min="21" max="22" width="11.28515625" style="37" customWidth="1"/>
    <col min="23" max="16384" width="11.42578125" style="37"/>
  </cols>
  <sheetData>
    <row r="1" spans="1:23" s="35" customFormat="1" ht="20.100000000000001" customHeight="1">
      <c r="A1" s="311" t="s">
        <v>143</v>
      </c>
      <c r="B1" s="34"/>
    </row>
    <row r="2" spans="1:23" ht="20.100000000000001" customHeight="1">
      <c r="F2" s="62"/>
    </row>
    <row r="3" spans="1:23" ht="20.100000000000001" customHeight="1"/>
    <row r="4" spans="1:23" s="184" customFormat="1" ht="24.95" customHeight="1">
      <c r="A4" s="188"/>
      <c r="B4" s="183" t="s">
        <v>22</v>
      </c>
      <c r="C4" s="183">
        <v>2000</v>
      </c>
      <c r="D4" s="183">
        <v>2001</v>
      </c>
      <c r="E4" s="183">
        <v>2002</v>
      </c>
      <c r="F4" s="183">
        <v>2003</v>
      </c>
      <c r="G4" s="183">
        <v>2004</v>
      </c>
      <c r="H4" s="183">
        <v>2005</v>
      </c>
      <c r="I4" s="183">
        <v>2006</v>
      </c>
      <c r="J4" s="183">
        <v>2007</v>
      </c>
      <c r="K4" s="183">
        <v>2008</v>
      </c>
      <c r="L4" s="183">
        <v>2009</v>
      </c>
      <c r="M4" s="183">
        <v>2010</v>
      </c>
      <c r="N4" s="183">
        <v>2011</v>
      </c>
      <c r="O4" s="183">
        <v>2012</v>
      </c>
      <c r="P4" s="183">
        <v>2013</v>
      </c>
      <c r="Q4" s="187">
        <v>2014</v>
      </c>
      <c r="R4" s="186">
        <v>2015</v>
      </c>
      <c r="S4" s="187">
        <v>2016</v>
      </c>
      <c r="T4" s="185">
        <v>2017</v>
      </c>
      <c r="U4" s="187">
        <v>2018</v>
      </c>
      <c r="V4" s="185">
        <v>2019</v>
      </c>
    </row>
    <row r="5" spans="1:23" ht="18" customHeight="1">
      <c r="A5" s="193" t="s">
        <v>286</v>
      </c>
      <c r="B5" s="42" t="s">
        <v>66</v>
      </c>
      <c r="C5" s="59">
        <f>'1'!C5</f>
        <v>37711</v>
      </c>
      <c r="D5" s="59">
        <f>'1'!D5</f>
        <v>38013</v>
      </c>
      <c r="E5" s="59">
        <f>'1'!E5</f>
        <v>38229</v>
      </c>
      <c r="F5" s="59">
        <f>'1'!F5</f>
        <v>38453</v>
      </c>
      <c r="G5" s="59">
        <f>'1'!G5</f>
        <v>38606</v>
      </c>
      <c r="H5" s="59">
        <f>'1'!H5</f>
        <v>38897.472429659123</v>
      </c>
      <c r="I5" s="59">
        <f>'1'!I5</f>
        <v>39620</v>
      </c>
      <c r="J5" s="59">
        <f>'1'!J5</f>
        <v>39722</v>
      </c>
      <c r="K5" s="59">
        <f>'1'!K5</f>
        <v>40076</v>
      </c>
      <c r="L5" s="59">
        <f>'1'!L5</f>
        <v>40189</v>
      </c>
      <c r="M5" s="59">
        <f>'1'!M5</f>
        <v>40301</v>
      </c>
      <c r="N5" s="59">
        <f>'1'!N5</f>
        <v>38923</v>
      </c>
      <c r="O5" s="59">
        <f>'1'!O5</f>
        <v>39126</v>
      </c>
      <c r="P5" s="59">
        <f>'1'!P5</f>
        <v>39377</v>
      </c>
      <c r="Q5" s="59">
        <f>'1'!Q5</f>
        <v>39672</v>
      </c>
      <c r="R5" s="59">
        <f>'1'!R5</f>
        <v>40217</v>
      </c>
      <c r="S5" s="59">
        <f>'1'!S5</f>
        <v>40351</v>
      </c>
      <c r="T5" s="59">
        <f>'1'!T5</f>
        <v>40683</v>
      </c>
      <c r="U5" s="59">
        <f>'1'!U5</f>
        <v>40768</v>
      </c>
      <c r="V5" s="59">
        <f>'1'!V5</f>
        <v>40864</v>
      </c>
    </row>
    <row r="6" spans="1:23" ht="15" customHeight="1">
      <c r="A6" s="194" t="s">
        <v>110</v>
      </c>
      <c r="B6" s="42" t="s">
        <v>24</v>
      </c>
      <c r="C6" s="226">
        <v>35.841001299355625</v>
      </c>
      <c r="D6" s="226">
        <v>36.232341567358532</v>
      </c>
      <c r="E6" s="226">
        <v>36.438305998064294</v>
      </c>
      <c r="F6" s="226">
        <v>36.72275245104413</v>
      </c>
      <c r="G6" s="226">
        <v>36.983888514738645</v>
      </c>
      <c r="H6" s="226">
        <v>37.921409644277368</v>
      </c>
      <c r="I6" s="226">
        <v>38.621908127208485</v>
      </c>
      <c r="J6" s="226">
        <v>38.731685212224967</v>
      </c>
      <c r="K6" s="226">
        <v>39.402634993512322</v>
      </c>
      <c r="L6" s="226">
        <v>39.799447610042549</v>
      </c>
      <c r="M6" s="226">
        <v>40.185107069303491</v>
      </c>
      <c r="N6" s="226">
        <v>39.637232484649182</v>
      </c>
      <c r="O6" s="226">
        <v>39.733169759239381</v>
      </c>
      <c r="P6" s="226">
        <v>40.015745231988213</v>
      </c>
      <c r="Q6" s="226">
        <v>40.323149828594474</v>
      </c>
      <c r="R6" s="226">
        <v>40.930452296292614</v>
      </c>
      <c r="S6" s="226">
        <v>40.591311243835342</v>
      </c>
      <c r="T6" s="226">
        <v>41.26785143671804</v>
      </c>
      <c r="U6" s="226">
        <v>41.390306122448976</v>
      </c>
      <c r="V6" s="226">
        <v>41.765368050117466</v>
      </c>
    </row>
    <row r="7" spans="1:23" ht="15" customHeight="1">
      <c r="A7" s="194" t="s">
        <v>111</v>
      </c>
      <c r="B7" s="167" t="s">
        <v>24</v>
      </c>
      <c r="C7" s="226">
        <v>33.716952613295852</v>
      </c>
      <c r="D7" s="226">
        <v>33.87525320285166</v>
      </c>
      <c r="E7" s="226">
        <v>33.995134583693009</v>
      </c>
      <c r="F7" s="226">
        <v>34.12217512287728</v>
      </c>
      <c r="G7" s="226">
        <v>34.248562399627005</v>
      </c>
      <c r="H7" s="226">
        <v>33.665644183173228</v>
      </c>
      <c r="I7" s="226">
        <v>33.758202927814231</v>
      </c>
      <c r="J7" s="226">
        <v>33.976134132218924</v>
      </c>
      <c r="K7" s="226">
        <v>34.025351831520112</v>
      </c>
      <c r="L7" s="226">
        <v>34.190947771778347</v>
      </c>
      <c r="M7" s="226">
        <v>34.224957197091882</v>
      </c>
      <c r="N7" s="226">
        <v>34.429514682835347</v>
      </c>
      <c r="O7" s="226">
        <v>34.644481930174308</v>
      </c>
      <c r="P7" s="226">
        <v>34.644589481169206</v>
      </c>
      <c r="Q7" s="226">
        <v>34.613833434160114</v>
      </c>
      <c r="R7" s="226">
        <v>34.433199890593528</v>
      </c>
      <c r="S7" s="226">
        <v>34.19741766003321</v>
      </c>
      <c r="T7" s="226">
        <v>33.763488434972835</v>
      </c>
      <c r="U7" s="226">
        <v>34.00951726844584</v>
      </c>
      <c r="V7" s="226">
        <v>33.449980422866091</v>
      </c>
      <c r="W7" s="138"/>
    </row>
    <row r="8" spans="1:23" ht="15" customHeight="1">
      <c r="A8" s="194" t="s">
        <v>112</v>
      </c>
      <c r="B8" s="42" t="s">
        <v>24</v>
      </c>
      <c r="C8" s="226">
        <v>30.442046087348519</v>
      </c>
      <c r="D8" s="226">
        <v>29.892405229789809</v>
      </c>
      <c r="E8" s="226">
        <v>29.566559418242694</v>
      </c>
      <c r="F8" s="226">
        <v>29.15507242607859</v>
      </c>
      <c r="G8" s="226">
        <v>28.767549085634357</v>
      </c>
      <c r="H8" s="226">
        <v>28.412946172549404</v>
      </c>
      <c r="I8" s="226">
        <v>27.619888944977284</v>
      </c>
      <c r="J8" s="226">
        <v>27.289663158954735</v>
      </c>
      <c r="K8" s="226">
        <v>26.574508433975446</v>
      </c>
      <c r="L8" s="226">
        <v>26.009604618179107</v>
      </c>
      <c r="M8" s="226">
        <v>25.589935733604626</v>
      </c>
      <c r="N8" s="226">
        <v>25.930683657477584</v>
      </c>
      <c r="O8" s="226">
        <v>25.624904155804323</v>
      </c>
      <c r="P8" s="226">
        <v>25.339665286842575</v>
      </c>
      <c r="Q8" s="226">
        <v>25.065537406735231</v>
      </c>
      <c r="R8" s="226">
        <v>24.638834323793422</v>
      </c>
      <c r="S8" s="226">
        <v>25.213749349458499</v>
      </c>
      <c r="T8" s="226">
        <v>24.971118157461344</v>
      </c>
      <c r="U8" s="226">
        <v>24.602629513343796</v>
      </c>
      <c r="V8" s="226">
        <v>24.78954581049334</v>
      </c>
      <c r="W8" s="138"/>
    </row>
    <row r="9" spans="1:23" ht="15" customHeight="1">
      <c r="A9" s="194" t="s">
        <v>28</v>
      </c>
      <c r="B9" s="42" t="s">
        <v>24</v>
      </c>
      <c r="C9" s="337">
        <f>SUM(C6:C8)</f>
        <v>99.999999999999986</v>
      </c>
      <c r="D9" s="337">
        <f t="shared" ref="D9:U9" si="0">SUM(D6:D8)</f>
        <v>100</v>
      </c>
      <c r="E9" s="337">
        <f t="shared" si="0"/>
        <v>100</v>
      </c>
      <c r="F9" s="337">
        <f t="shared" si="0"/>
        <v>100</v>
      </c>
      <c r="G9" s="337">
        <f t="shared" si="0"/>
        <v>100</v>
      </c>
      <c r="H9" s="337">
        <f t="shared" si="0"/>
        <v>100</v>
      </c>
      <c r="I9" s="337">
        <f t="shared" si="0"/>
        <v>100</v>
      </c>
      <c r="J9" s="337">
        <f t="shared" si="0"/>
        <v>99.997482503398629</v>
      </c>
      <c r="K9" s="337">
        <f t="shared" si="0"/>
        <v>100.00249525900787</v>
      </c>
      <c r="L9" s="337">
        <f t="shared" si="0"/>
        <v>100</v>
      </c>
      <c r="M9" s="337">
        <f t="shared" si="0"/>
        <v>100</v>
      </c>
      <c r="N9" s="337">
        <f t="shared" si="0"/>
        <v>99.997430824962109</v>
      </c>
      <c r="O9" s="337">
        <f t="shared" si="0"/>
        <v>100.00255584521801</v>
      </c>
      <c r="P9" s="337">
        <f t="shared" si="0"/>
        <v>100</v>
      </c>
      <c r="Q9" s="337">
        <f t="shared" si="0"/>
        <v>100.00252066948981</v>
      </c>
      <c r="R9" s="337">
        <f t="shared" si="0"/>
        <v>100.00248651067956</v>
      </c>
      <c r="S9" s="337">
        <f t="shared" si="0"/>
        <v>100.00247825332706</v>
      </c>
      <c r="T9" s="337">
        <f t="shared" si="0"/>
        <v>100.00245802915222</v>
      </c>
      <c r="U9" s="337">
        <f t="shared" si="0"/>
        <v>100.00245290423862</v>
      </c>
      <c r="V9" s="337">
        <f>SUM(V6:V8)</f>
        <v>100.00489428347689</v>
      </c>
      <c r="W9" s="138"/>
    </row>
    <row r="10" spans="1:23" ht="15" customHeight="1">
      <c r="A10" s="136"/>
      <c r="B10" s="4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138"/>
    </row>
    <row r="11" spans="1:23" ht="15" customHeight="1">
      <c r="A11" s="193" t="s">
        <v>287</v>
      </c>
      <c r="B11" s="42" t="s">
        <v>66</v>
      </c>
      <c r="C11" s="59">
        <f>'1'!C6</f>
        <v>80662.5</v>
      </c>
      <c r="D11" s="59">
        <f>'1'!D6</f>
        <v>80704.899999999994</v>
      </c>
      <c r="E11" s="59">
        <f>'1'!E6</f>
        <v>80811.100000000006</v>
      </c>
      <c r="F11" s="59">
        <f>'1'!F6</f>
        <v>80781.2</v>
      </c>
      <c r="G11" s="59">
        <f>'1'!G6</f>
        <v>80669.2</v>
      </c>
      <c r="H11" s="59">
        <f>'1'!H6</f>
        <v>80510.8</v>
      </c>
      <c r="I11" s="59">
        <f>'1'!I6</f>
        <v>80391.600000000006</v>
      </c>
      <c r="J11" s="59">
        <f>'1'!J6</f>
        <v>80193.899999999994</v>
      </c>
      <c r="K11" s="59">
        <f>'1'!K6</f>
        <v>79992</v>
      </c>
      <c r="L11" s="59">
        <f>'1'!L6</f>
        <v>79651.7</v>
      </c>
      <c r="M11" s="59">
        <f>'1'!M6</f>
        <v>79427</v>
      </c>
      <c r="N11" s="59">
        <f>'1'!N6</f>
        <v>79422</v>
      </c>
      <c r="O11" s="59">
        <f>'1'!O6</f>
        <v>79585</v>
      </c>
      <c r="P11" s="59">
        <f>'1'!P6</f>
        <v>79766</v>
      </c>
      <c r="Q11" s="59">
        <f>'1'!Q6</f>
        <v>80068</v>
      </c>
      <c r="R11" s="59">
        <f>'1'!R6</f>
        <v>80634</v>
      </c>
      <c r="S11" s="59">
        <f>'1'!S6</f>
        <v>81522</v>
      </c>
      <c r="T11" s="59">
        <f>'1'!T6</f>
        <v>81819</v>
      </c>
      <c r="U11" s="59">
        <f>'1'!U6</f>
        <v>81692</v>
      </c>
      <c r="V11" s="59">
        <f>'1'!V6</f>
        <v>81930</v>
      </c>
    </row>
    <row r="12" spans="1:23" ht="15" customHeight="1">
      <c r="A12" s="194" t="s">
        <v>110</v>
      </c>
      <c r="B12" s="42" t="s">
        <v>24</v>
      </c>
      <c r="C12" s="226">
        <v>16.756237408957077</v>
      </c>
      <c r="D12" s="226">
        <v>17.065878280005307</v>
      </c>
      <c r="E12" s="226">
        <v>17.237730955277183</v>
      </c>
      <c r="F12" s="226">
        <v>17.480552405757781</v>
      </c>
      <c r="G12" s="226">
        <v>17.699444149687864</v>
      </c>
      <c r="H12" s="226">
        <v>18.321107058085232</v>
      </c>
      <c r="I12" s="226">
        <v>19.034326969484379</v>
      </c>
      <c r="J12" s="226">
        <v>19.184750959861042</v>
      </c>
      <c r="K12" s="226">
        <v>19.740724072407247</v>
      </c>
      <c r="L12" s="226">
        <v>20.081178430592193</v>
      </c>
      <c r="M12" s="226">
        <v>20.389791884371814</v>
      </c>
      <c r="N12" s="226">
        <v>19.4255927273643</v>
      </c>
      <c r="O12" s="226">
        <v>19.53358630914985</v>
      </c>
      <c r="P12" s="226">
        <v>19.754030539327534</v>
      </c>
      <c r="Q12" s="226">
        <v>19.979018096891433</v>
      </c>
      <c r="R12" s="226">
        <v>20.414212190736034</v>
      </c>
      <c r="S12" s="226">
        <v>20.091509040504405</v>
      </c>
      <c r="T12" s="226">
        <v>20.519683692051967</v>
      </c>
      <c r="U12" s="226">
        <v>20.655380509958015</v>
      </c>
      <c r="V12" s="226">
        <v>20.831197363603078</v>
      </c>
    </row>
    <row r="13" spans="1:23" ht="15" customHeight="1">
      <c r="A13" s="194" t="s">
        <v>111</v>
      </c>
      <c r="B13" s="42" t="s">
        <v>24</v>
      </c>
      <c r="C13" s="226">
        <v>31.526421819308847</v>
      </c>
      <c r="D13" s="226">
        <v>31.911321369582268</v>
      </c>
      <c r="E13" s="226">
        <v>32.16389827635065</v>
      </c>
      <c r="F13" s="226">
        <v>32.485281228800758</v>
      </c>
      <c r="G13" s="226">
        <v>32.780788702503557</v>
      </c>
      <c r="H13" s="226">
        <v>32.530007562754179</v>
      </c>
      <c r="I13" s="226">
        <v>33.274620731519214</v>
      </c>
      <c r="J13" s="226">
        <v>33.658420403546906</v>
      </c>
      <c r="K13" s="226">
        <v>34.093409340934095</v>
      </c>
      <c r="L13" s="226">
        <v>34.502716200658618</v>
      </c>
      <c r="M13" s="226">
        <v>34.731262668865753</v>
      </c>
      <c r="N13" s="226">
        <v>33.746742045554697</v>
      </c>
      <c r="O13" s="226">
        <v>34.062523559420001</v>
      </c>
      <c r="P13" s="226">
        <v>34.205049770578945</v>
      </c>
      <c r="Q13" s="226">
        <v>34.30166481409784</v>
      </c>
      <c r="R13" s="226">
        <v>34.348607924598504</v>
      </c>
      <c r="S13" s="226">
        <v>33.853438335663995</v>
      </c>
      <c r="T13" s="226">
        <v>33.576553123357655</v>
      </c>
      <c r="U13" s="226">
        <v>33.94415678209883</v>
      </c>
      <c r="V13" s="226">
        <v>33.366288294885877</v>
      </c>
    </row>
    <row r="14" spans="1:23" ht="15" customHeight="1">
      <c r="A14" s="194" t="s">
        <v>112</v>
      </c>
      <c r="B14" s="42" t="s">
        <v>24</v>
      </c>
      <c r="C14" s="226">
        <v>51.717340771734079</v>
      </c>
      <c r="D14" s="226">
        <v>51.022800350412425</v>
      </c>
      <c r="E14" s="226">
        <v>50.59837076837217</v>
      </c>
      <c r="F14" s="226">
        <v>50.034166365441457</v>
      </c>
      <c r="G14" s="226">
        <v>49.148885379160589</v>
      </c>
      <c r="H14" s="226">
        <v>49.148885379160589</v>
      </c>
      <c r="I14" s="226">
        <v>47.691052298996418</v>
      </c>
      <c r="J14" s="226">
        <v>47.15682863659206</v>
      </c>
      <c r="K14" s="226">
        <v>46.165866586658666</v>
      </c>
      <c r="L14" s="226">
        <v>45.416105368749186</v>
      </c>
      <c r="M14" s="226">
        <v>44.878945446762437</v>
      </c>
      <c r="N14" s="226">
        <v>46.827665227080999</v>
      </c>
      <c r="O14" s="226">
        <v>46.403890131430153</v>
      </c>
      <c r="P14" s="226">
        <v>46.040919690093524</v>
      </c>
      <c r="Q14" s="226">
        <v>45.71931708901073</v>
      </c>
      <c r="R14" s="226">
        <v>45.237179884665466</v>
      </c>
      <c r="S14" s="226">
        <v>46.055052623831607</v>
      </c>
      <c r="T14" s="226">
        <v>45.903763184590375</v>
      </c>
      <c r="U14" s="226">
        <v>45.400462707943149</v>
      </c>
      <c r="V14" s="226">
        <v>45.80373489564262</v>
      </c>
    </row>
    <row r="15" spans="1:23" ht="15" customHeight="1">
      <c r="A15" s="194" t="s">
        <v>28</v>
      </c>
      <c r="B15" s="42" t="s">
        <v>24</v>
      </c>
      <c r="C15" s="337">
        <f>SUM(C12:C14)</f>
        <v>100</v>
      </c>
      <c r="D15" s="337">
        <f>SUM(D12:D14)</f>
        <v>100</v>
      </c>
      <c r="E15" s="337">
        <f t="shared" ref="E15:T15" si="1">SUM(E12:E14)</f>
        <v>100</v>
      </c>
      <c r="F15" s="337">
        <f t="shared" si="1"/>
        <v>100</v>
      </c>
      <c r="G15" s="337">
        <f t="shared" si="1"/>
        <v>99.62911823135201</v>
      </c>
      <c r="H15" s="337">
        <f t="shared" si="1"/>
        <v>100</v>
      </c>
      <c r="I15" s="337">
        <f t="shared" si="1"/>
        <v>100</v>
      </c>
      <c r="J15" s="337">
        <f t="shared" si="1"/>
        <v>100</v>
      </c>
      <c r="K15" s="337">
        <f t="shared" si="1"/>
        <v>100</v>
      </c>
      <c r="L15" s="337">
        <f t="shared" si="1"/>
        <v>100</v>
      </c>
      <c r="M15" s="337">
        <f t="shared" si="1"/>
        <v>100</v>
      </c>
      <c r="N15" s="337">
        <f t="shared" si="1"/>
        <v>100</v>
      </c>
      <c r="O15" s="337">
        <f t="shared" si="1"/>
        <v>100</v>
      </c>
      <c r="P15" s="337">
        <f t="shared" si="1"/>
        <v>100</v>
      </c>
      <c r="Q15" s="337">
        <f t="shared" si="1"/>
        <v>100</v>
      </c>
      <c r="R15" s="337">
        <f t="shared" si="1"/>
        <v>100</v>
      </c>
      <c r="S15" s="337">
        <f t="shared" si="1"/>
        <v>100</v>
      </c>
      <c r="T15" s="337">
        <f t="shared" si="1"/>
        <v>100</v>
      </c>
      <c r="U15" s="337">
        <f>SUM(U12:U14)</f>
        <v>100</v>
      </c>
      <c r="V15" s="337">
        <f>SUM(V12:V14)</f>
        <v>100.00122055413158</v>
      </c>
    </row>
    <row r="16" spans="1:23" ht="15" customHeight="1">
      <c r="A16" s="136"/>
      <c r="B16" s="167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</row>
    <row r="17" spans="1:23" ht="15" customHeight="1">
      <c r="A17" s="193" t="s">
        <v>127</v>
      </c>
      <c r="B17" s="42" t="s">
        <v>23</v>
      </c>
      <c r="C17" s="59">
        <v>277.92180644153223</v>
      </c>
      <c r="D17" s="59">
        <v>276.06758681718799</v>
      </c>
      <c r="E17" s="59">
        <v>281.26201906930271</v>
      </c>
      <c r="F17" s="59">
        <v>293.55602165165106</v>
      </c>
      <c r="G17" s="59">
        <v>288.69383153860605</v>
      </c>
      <c r="H17" s="59">
        <v>285.64754376857525</v>
      </c>
      <c r="I17" s="59">
        <v>286.32840264345532</v>
      </c>
      <c r="J17" s="59">
        <v>295.25031397623491</v>
      </c>
      <c r="K17" s="59">
        <v>291.61135011504433</v>
      </c>
      <c r="L17" s="59">
        <v>299.75079371281049</v>
      </c>
      <c r="M17" s="59">
        <v>306.12842049079757</v>
      </c>
      <c r="N17" s="59">
        <v>308.95771036400822</v>
      </c>
      <c r="O17" s="59">
        <v>327.22719405128203</v>
      </c>
      <c r="P17" s="59">
        <v>330.76740687520515</v>
      </c>
      <c r="Q17" s="59">
        <v>331.39088028843145</v>
      </c>
      <c r="R17" s="59">
        <v>333.22856800000005</v>
      </c>
      <c r="S17" s="59">
        <v>335.84441815536553</v>
      </c>
      <c r="T17" s="59">
        <v>352.69245475032909</v>
      </c>
      <c r="U17" s="59">
        <v>367.67013700000007</v>
      </c>
      <c r="V17" s="59">
        <v>381.04651900000005</v>
      </c>
    </row>
    <row r="18" spans="1:23" ht="15" customHeight="1">
      <c r="A18" s="193" t="s">
        <v>127</v>
      </c>
      <c r="B18" s="42" t="s">
        <v>60</v>
      </c>
      <c r="C18" s="59">
        <f t="shared" ref="C18:S18" si="2">C17*1000000*0.2778/1000</f>
        <v>77206.677829457651</v>
      </c>
      <c r="D18" s="59">
        <f t="shared" si="2"/>
        <v>76691.575617814815</v>
      </c>
      <c r="E18" s="59">
        <f t="shared" si="2"/>
        <v>78134.588897452297</v>
      </c>
      <c r="F18" s="59">
        <f t="shared" si="2"/>
        <v>81549.862814828666</v>
      </c>
      <c r="G18" s="59">
        <f t="shared" si="2"/>
        <v>80199.146401424747</v>
      </c>
      <c r="H18" s="59">
        <f t="shared" si="2"/>
        <v>79352.8876589102</v>
      </c>
      <c r="I18" s="59">
        <f t="shared" si="2"/>
        <v>79542.030254351877</v>
      </c>
      <c r="J18" s="59">
        <f t="shared" si="2"/>
        <v>82020.537222598068</v>
      </c>
      <c r="K18" s="59">
        <f t="shared" si="2"/>
        <v>81009.633061959321</v>
      </c>
      <c r="L18" s="59">
        <f t="shared" si="2"/>
        <v>83270.77049341875</v>
      </c>
      <c r="M18" s="59">
        <f t="shared" si="2"/>
        <v>85042.475212343561</v>
      </c>
      <c r="N18" s="59">
        <f t="shared" si="2"/>
        <v>85828.451939121485</v>
      </c>
      <c r="O18" s="59">
        <f t="shared" si="2"/>
        <v>90903.714507446159</v>
      </c>
      <c r="P18" s="59">
        <f t="shared" si="2"/>
        <v>91887.185629931992</v>
      </c>
      <c r="Q18" s="59">
        <f t="shared" si="2"/>
        <v>92060.386544126261</v>
      </c>
      <c r="R18" s="59">
        <f t="shared" si="2"/>
        <v>92570.896190400017</v>
      </c>
      <c r="S18" s="59">
        <f t="shared" si="2"/>
        <v>93297.579363560537</v>
      </c>
      <c r="T18" s="59">
        <f>T17*1000000*0.2778/1000</f>
        <v>97977.96392964141</v>
      </c>
      <c r="U18" s="59">
        <f>U17*1000000*0.2778/1000</f>
        <v>102138.76405860001</v>
      </c>
      <c r="V18" s="59">
        <f>V17*1000000*0.2778/1000</f>
        <v>105854.72297820002</v>
      </c>
    </row>
    <row r="19" spans="1:23" ht="15" customHeight="1">
      <c r="A19" s="39"/>
      <c r="B19" s="42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</row>
    <row r="20" spans="1:23" ht="15" customHeight="1">
      <c r="A20" s="360" t="s">
        <v>300</v>
      </c>
      <c r="B20" s="42" t="s">
        <v>56</v>
      </c>
      <c r="C20" s="59">
        <f t="shared" ref="C20:V20" si="3">C17*1000000*0.2778/C5</f>
        <v>2047.325126076149</v>
      </c>
      <c r="D20" s="59">
        <f t="shared" si="3"/>
        <v>2017.5091578621737</v>
      </c>
      <c r="E20" s="59">
        <f t="shared" si="3"/>
        <v>2043.8564675364853</v>
      </c>
      <c r="F20" s="59">
        <f t="shared" si="3"/>
        <v>2120.7672435136051</v>
      </c>
      <c r="G20" s="59">
        <f t="shared" si="3"/>
        <v>2077.3751852412774</v>
      </c>
      <c r="H20" s="59">
        <f t="shared" si="3"/>
        <v>2040.0525458925199</v>
      </c>
      <c r="I20" s="59">
        <f t="shared" si="3"/>
        <v>2007.623176535888</v>
      </c>
      <c r="J20" s="59">
        <f t="shared" si="3"/>
        <v>2064.8642370121861</v>
      </c>
      <c r="K20" s="59">
        <f t="shared" si="3"/>
        <v>2021.4001662331402</v>
      </c>
      <c r="L20" s="59">
        <f t="shared" si="3"/>
        <v>2071.9791608006858</v>
      </c>
      <c r="M20" s="59">
        <f t="shared" si="3"/>
        <v>2110.1827550766375</v>
      </c>
      <c r="N20" s="59">
        <f t="shared" si="3"/>
        <v>2205.0831626319009</v>
      </c>
      <c r="O20" s="59">
        <f t="shared" si="3"/>
        <v>2323.3582402352949</v>
      </c>
      <c r="P20" s="59">
        <f t="shared" si="3"/>
        <v>2333.5242814315966</v>
      </c>
      <c r="Q20" s="59">
        <f t="shared" si="3"/>
        <v>2320.5380758249207</v>
      </c>
      <c r="R20" s="59">
        <f t="shared" si="3"/>
        <v>2301.7852199418162</v>
      </c>
      <c r="S20" s="59">
        <f t="shared" si="3"/>
        <v>2312.1503646393035</v>
      </c>
      <c r="T20" s="59">
        <f t="shared" si="3"/>
        <v>2408.3269161478115</v>
      </c>
      <c r="U20" s="59">
        <f t="shared" si="3"/>
        <v>2505.3660728659734</v>
      </c>
      <c r="V20" s="59">
        <f t="shared" si="3"/>
        <v>2590.4151081196169</v>
      </c>
      <c r="W20" s="138"/>
    </row>
    <row r="21" spans="1:23" ht="15" customHeight="1">
      <c r="A21" s="194" t="s">
        <v>63</v>
      </c>
      <c r="B21" s="42" t="s">
        <v>56</v>
      </c>
      <c r="C21" s="59">
        <v>935.30962504521005</v>
      </c>
      <c r="D21" s="59">
        <v>923.79949824046037</v>
      </c>
      <c r="E21" s="59">
        <v>943.63670066033046</v>
      </c>
      <c r="F21" s="59">
        <v>990.60925682209393</v>
      </c>
      <c r="G21" s="59">
        <v>979.91614575388701</v>
      </c>
      <c r="H21" s="59">
        <v>969.85493748086674</v>
      </c>
      <c r="I21" s="59">
        <v>977.34678552488049</v>
      </c>
      <c r="J21" s="59">
        <v>1005.6519040707832</v>
      </c>
      <c r="K21" s="59">
        <v>990.99744956113477</v>
      </c>
      <c r="L21" s="59">
        <v>1018.1429536130879</v>
      </c>
      <c r="M21" s="59">
        <v>1044.7618329813893</v>
      </c>
      <c r="N21" s="59">
        <v>1061.9456136983652</v>
      </c>
      <c r="O21" s="59">
        <v>1118.4121145011406</v>
      </c>
      <c r="P21" s="59">
        <v>1126.0070311366446</v>
      </c>
      <c r="Q21" s="59">
        <v>1094.8705767824579</v>
      </c>
      <c r="R21" s="59">
        <v>1091.2585183703875</v>
      </c>
      <c r="S21" s="59">
        <v>1091.286861506198</v>
      </c>
      <c r="T21" s="59">
        <v>1137.5840786107276</v>
      </c>
      <c r="U21" s="59">
        <v>1186.5493999631403</v>
      </c>
      <c r="V21" s="59">
        <v>1224.5097838536517</v>
      </c>
    </row>
    <row r="22" spans="1:23" ht="15" customHeight="1">
      <c r="A22" s="194" t="s">
        <v>64</v>
      </c>
      <c r="B22" s="42" t="s">
        <v>56</v>
      </c>
      <c r="C22" s="59">
        <v>1916.6156549187563</v>
      </c>
      <c r="D22" s="59">
        <v>1893.4182765359726</v>
      </c>
      <c r="E22" s="59">
        <v>1908.8248057499839</v>
      </c>
      <c r="F22" s="59">
        <v>1993.0687604462817</v>
      </c>
      <c r="G22" s="59">
        <v>1962.321421716352</v>
      </c>
      <c r="H22" s="59">
        <v>1942.1600359875063</v>
      </c>
      <c r="I22" s="59">
        <v>1950.3032477434381</v>
      </c>
      <c r="J22" s="59">
        <v>2012.7851588902429</v>
      </c>
      <c r="K22" s="59">
        <v>1990.4375835756068</v>
      </c>
      <c r="L22" s="59">
        <v>2052.9383538339966</v>
      </c>
      <c r="M22" s="59">
        <v>2099.7902131673131</v>
      </c>
      <c r="N22" s="59">
        <v>2137.6575065653315</v>
      </c>
      <c r="O22" s="59">
        <v>2258.9713638845265</v>
      </c>
      <c r="P22" s="59">
        <v>2279.307266725059</v>
      </c>
      <c r="Q22" s="59">
        <v>2277.1299891529261</v>
      </c>
      <c r="R22" s="59">
        <v>2273.7246147644287</v>
      </c>
      <c r="S22" s="59">
        <v>2264.190274820864</v>
      </c>
      <c r="T22" s="59">
        <v>2374.9981938414348</v>
      </c>
      <c r="U22" s="59">
        <v>2480.371271762283</v>
      </c>
      <c r="V22" s="59">
        <v>2562.1927611640353</v>
      </c>
    </row>
    <row r="23" spans="1:23" ht="15" customHeight="1">
      <c r="A23" s="194" t="s">
        <v>65</v>
      </c>
      <c r="B23" s="42" t="s">
        <v>56</v>
      </c>
      <c r="C23" s="59">
        <v>3478.1097609516983</v>
      </c>
      <c r="D23" s="59">
        <v>3457.8042772328781</v>
      </c>
      <c r="E23" s="59">
        <v>3517.3331876440143</v>
      </c>
      <c r="F23" s="59">
        <v>3650.6422044348201</v>
      </c>
      <c r="G23" s="59">
        <v>3615.4896949935928</v>
      </c>
      <c r="H23" s="59">
        <v>3532.3816417432295</v>
      </c>
      <c r="I23" s="59">
        <v>3463.1488037292893</v>
      </c>
      <c r="J23" s="59">
        <v>3570.3345310974164</v>
      </c>
      <c r="K23" s="59">
        <v>3520.504585471253</v>
      </c>
      <c r="L23" s="59">
        <v>3631.7116655161403</v>
      </c>
      <c r="M23" s="59">
        <v>3711.5827435107562</v>
      </c>
      <c r="N23" s="59">
        <v>3994.8874227461656</v>
      </c>
      <c r="O23" s="59">
        <v>4201.5763543113835</v>
      </c>
      <c r="P23" s="59">
        <v>4237.2000488788799</v>
      </c>
      <c r="Q23" s="59">
        <v>4282.2529141254518</v>
      </c>
      <c r="R23" s="59">
        <v>4281.3410000249623</v>
      </c>
      <c r="S23" s="59">
        <v>4268.0195829129025</v>
      </c>
      <c r="T23" s="59">
        <v>4473.4841023605222</v>
      </c>
      <c r="U23" s="59">
        <v>4660.4981429268346</v>
      </c>
      <c r="V23" s="59">
        <v>4841.7005193958394</v>
      </c>
    </row>
    <row r="24" spans="1:23" ht="15" customHeight="1">
      <c r="A24" s="136"/>
      <c r="B24" s="42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</row>
    <row r="25" spans="1:23" ht="15" customHeight="1">
      <c r="A25" s="193" t="s">
        <v>301</v>
      </c>
      <c r="B25" s="42" t="s">
        <v>56</v>
      </c>
      <c r="C25" s="59">
        <v>957.15701632676451</v>
      </c>
      <c r="D25" s="59">
        <v>950.27161445977663</v>
      </c>
      <c r="E25" s="59">
        <v>966.87941257391992</v>
      </c>
      <c r="F25" s="59">
        <v>1009.5153676205435</v>
      </c>
      <c r="G25" s="59">
        <v>994.17307226828518</v>
      </c>
      <c r="H25" s="59">
        <v>985.61792528344267</v>
      </c>
      <c r="I25" s="59">
        <v>989.43210801068619</v>
      </c>
      <c r="J25" s="59">
        <v>1022.777757692269</v>
      </c>
      <c r="K25" s="59">
        <v>1012.7216854430361</v>
      </c>
      <c r="L25" s="59">
        <v>1045.4361990192142</v>
      </c>
      <c r="M25" s="59">
        <v>1070.6998276699808</v>
      </c>
      <c r="N25" s="59">
        <v>1080.6634426118892</v>
      </c>
      <c r="O25" s="59">
        <v>1142.2217064452616</v>
      </c>
      <c r="P25" s="59">
        <v>1151.9593013305418</v>
      </c>
      <c r="Q25" s="59">
        <v>1149.7775209088056</v>
      </c>
      <c r="R25" s="59">
        <v>1148.0380012203289</v>
      </c>
      <c r="S25" s="59">
        <v>1144.4466446304129</v>
      </c>
      <c r="T25" s="59">
        <v>1197.49647306422</v>
      </c>
      <c r="U25" s="59">
        <v>1250.2908982348331</v>
      </c>
      <c r="V25" s="59">
        <v>1292.0141947784691</v>
      </c>
    </row>
    <row r="26" spans="1:23" ht="15" customHeight="1">
      <c r="A26" s="194" t="s">
        <v>63</v>
      </c>
      <c r="B26" s="42" t="s">
        <v>56</v>
      </c>
      <c r="C26" s="59">
        <v>941.95951073954177</v>
      </c>
      <c r="D26" s="59">
        <v>931.05803593234236</v>
      </c>
      <c r="E26" s="59">
        <v>954.1640810275926</v>
      </c>
      <c r="F26" s="59">
        <v>1002.469476060616</v>
      </c>
      <c r="G26" s="59">
        <v>982.68182620576476</v>
      </c>
      <c r="H26" s="59">
        <v>983.81554594800275</v>
      </c>
      <c r="I26" s="59">
        <v>991.66650647701226</v>
      </c>
      <c r="J26" s="59">
        <v>1021.6555190768482</v>
      </c>
      <c r="K26" s="59">
        <v>1007.7233272981418</v>
      </c>
      <c r="L26" s="59">
        <v>1036.5880514185576</v>
      </c>
      <c r="M26" s="59">
        <v>1064.5896461100331</v>
      </c>
      <c r="N26" s="59">
        <v>1073.5384911587382</v>
      </c>
      <c r="O26" s="59">
        <v>1150.3283644051664</v>
      </c>
      <c r="P26" s="59">
        <v>1157.0959768759938</v>
      </c>
      <c r="Q26" s="59">
        <v>1123.274108029862</v>
      </c>
      <c r="R26" s="59">
        <v>1118.7040579248096</v>
      </c>
      <c r="S26" s="59">
        <v>1121.4689817981759</v>
      </c>
      <c r="T26" s="59">
        <v>1169.7012299158371</v>
      </c>
      <c r="U26" s="59">
        <v>1218.8254562973279</v>
      </c>
      <c r="V26" s="59">
        <v>1259.665921082707</v>
      </c>
      <c r="W26" s="273"/>
    </row>
    <row r="27" spans="1:23" ht="15" customHeight="1">
      <c r="A27" s="194" t="s">
        <v>64</v>
      </c>
      <c r="B27" s="42" t="s">
        <v>56</v>
      </c>
      <c r="C27" s="59">
        <v>965.25572263375909</v>
      </c>
      <c r="D27" s="59">
        <v>954.30159535301266</v>
      </c>
      <c r="E27" s="59">
        <v>965.16875303161157</v>
      </c>
      <c r="F27" s="59">
        <v>1008.5603837153393</v>
      </c>
      <c r="G27" s="59">
        <v>983.76897346316741</v>
      </c>
      <c r="H27" s="59">
        <v>985.16179355260203</v>
      </c>
      <c r="I27" s="59">
        <v>989.54437431891699</v>
      </c>
      <c r="J27" s="59">
        <v>1022.5229973512422</v>
      </c>
      <c r="K27" s="59">
        <v>1012.1479966751803</v>
      </c>
      <c r="L27" s="59">
        <v>1045.3483214954767</v>
      </c>
      <c r="M27" s="59">
        <v>1070.2491502851135</v>
      </c>
      <c r="N27" s="59">
        <v>1079.975424958862</v>
      </c>
      <c r="O27" s="59">
        <v>1139.6844304872</v>
      </c>
      <c r="P27" s="59">
        <v>1149.9795570511471</v>
      </c>
      <c r="Q27" s="59">
        <v>1147.229115598363</v>
      </c>
      <c r="R27" s="59">
        <v>1145.6872846753211</v>
      </c>
      <c r="S27" s="59">
        <v>1141.6119890619725</v>
      </c>
      <c r="T27" s="59">
        <v>1197.3545786511311</v>
      </c>
      <c r="U27" s="59">
        <v>1250.7404072503425</v>
      </c>
      <c r="V27" s="59">
        <v>1291.6405765666157</v>
      </c>
    </row>
    <row r="28" spans="1:23" ht="15" customHeight="1">
      <c r="A28" s="194" t="s">
        <v>65</v>
      </c>
      <c r="B28" s="42" t="s">
        <v>56</v>
      </c>
      <c r="C28" s="59">
        <v>957.14405704518595</v>
      </c>
      <c r="D28" s="59">
        <v>954.17760503078591</v>
      </c>
      <c r="E28" s="59">
        <v>972.29865709786441</v>
      </c>
      <c r="F28" s="59">
        <v>1012.5970417761991</v>
      </c>
      <c r="G28" s="59">
        <v>1005.1675349611198</v>
      </c>
      <c r="H28" s="59">
        <v>986.59169209521281</v>
      </c>
      <c r="I28" s="59">
        <v>988.46199123646579</v>
      </c>
      <c r="J28" s="59">
        <v>1023.4161530187826</v>
      </c>
      <c r="K28" s="59">
        <v>1015.2826731097198</v>
      </c>
      <c r="L28" s="59">
        <v>1049.4152554033681</v>
      </c>
      <c r="M28" s="59">
        <v>1073.8246320436074</v>
      </c>
      <c r="N28" s="59">
        <v>1084.1439799353889</v>
      </c>
      <c r="O28" s="59">
        <v>1140.6407768088038</v>
      </c>
      <c r="P28" s="59">
        <v>1151.226197078651</v>
      </c>
      <c r="Q28" s="59">
        <v>1163.2398988735349</v>
      </c>
      <c r="R28" s="59">
        <v>1163.0289763206224</v>
      </c>
      <c r="S28" s="59">
        <v>1156.5543011467805</v>
      </c>
      <c r="T28" s="59">
        <v>1210.0251609745071</v>
      </c>
      <c r="U28" s="59">
        <v>1264.2366150607154</v>
      </c>
      <c r="V28" s="59">
        <v>1306.9636864518839</v>
      </c>
    </row>
    <row r="29" spans="1:23" s="65" customFormat="1" ht="20.100000000000001" customHeight="1">
      <c r="A29" s="48"/>
      <c r="B29" s="50"/>
      <c r="C29" s="48" t="s">
        <v>51</v>
      </c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231"/>
    </row>
    <row r="30" spans="1:23" ht="15" customHeight="1">
      <c r="A30" s="193" t="s">
        <v>124</v>
      </c>
      <c r="B30" s="42" t="s">
        <v>61</v>
      </c>
      <c r="C30" s="82">
        <f t="shared" ref="C30:V30" si="4">C5/$R5*100</f>
        <v>93.768804237014209</v>
      </c>
      <c r="D30" s="82">
        <f t="shared" si="4"/>
        <v>94.519730462242336</v>
      </c>
      <c r="E30" s="82">
        <f t="shared" si="4"/>
        <v>95.056816769028018</v>
      </c>
      <c r="F30" s="82">
        <f t="shared" si="4"/>
        <v>95.613795161250209</v>
      </c>
      <c r="G30" s="82">
        <f t="shared" si="4"/>
        <v>95.994231295223415</v>
      </c>
      <c r="H30" s="82">
        <f t="shared" si="4"/>
        <v>96.718980604369108</v>
      </c>
      <c r="I30" s="82">
        <f t="shared" si="4"/>
        <v>98.515553124300666</v>
      </c>
      <c r="J30" s="82">
        <f t="shared" si="4"/>
        <v>98.769177213616132</v>
      </c>
      <c r="K30" s="82">
        <f t="shared" si="4"/>
        <v>99.649401994181559</v>
      </c>
      <c r="L30" s="82">
        <f t="shared" si="4"/>
        <v>99.93037770097223</v>
      </c>
      <c r="M30" s="82">
        <f t="shared" si="4"/>
        <v>100.20886689708333</v>
      </c>
      <c r="N30" s="82">
        <f t="shared" si="4"/>
        <v>96.782455180645002</v>
      </c>
      <c r="O30" s="82">
        <f t="shared" si="4"/>
        <v>97.287216848596373</v>
      </c>
      <c r="P30" s="82">
        <f t="shared" si="4"/>
        <v>97.911331029166774</v>
      </c>
      <c r="Q30" s="82">
        <f t="shared" si="4"/>
        <v>98.644851679637966</v>
      </c>
      <c r="R30" s="82">
        <f t="shared" si="4"/>
        <v>100</v>
      </c>
      <c r="S30" s="82">
        <f t="shared" si="4"/>
        <v>100.33319243106149</v>
      </c>
      <c r="T30" s="82">
        <f t="shared" si="4"/>
        <v>101.15871397667652</v>
      </c>
      <c r="U30" s="82">
        <f t="shared" si="4"/>
        <v>101.37006738443941</v>
      </c>
      <c r="V30" s="82">
        <f t="shared" si="4"/>
        <v>101.6087724096775</v>
      </c>
      <c r="W30" s="138"/>
    </row>
    <row r="31" spans="1:23" ht="15" customHeight="1">
      <c r="A31" s="194" t="s">
        <v>63</v>
      </c>
      <c r="B31" s="42" t="s">
        <v>61</v>
      </c>
      <c r="C31" s="82">
        <f t="shared" ref="C31:V31" si="5">C6/$R6*100</f>
        <v>87.565612615040706</v>
      </c>
      <c r="D31" s="82">
        <f t="shared" si="5"/>
        <v>88.521722909571594</v>
      </c>
      <c r="E31" s="82">
        <f t="shared" si="5"/>
        <v>89.024928760351841</v>
      </c>
      <c r="F31" s="82">
        <f t="shared" si="5"/>
        <v>89.719879431604497</v>
      </c>
      <c r="G31" s="82">
        <f t="shared" si="5"/>
        <v>90.357878889328958</v>
      </c>
      <c r="H31" s="82">
        <f t="shared" si="5"/>
        <v>92.648401170275378</v>
      </c>
      <c r="I31" s="82">
        <f t="shared" si="5"/>
        <v>94.359837139417024</v>
      </c>
      <c r="J31" s="82">
        <f t="shared" si="5"/>
        <v>94.628041077701937</v>
      </c>
      <c r="K31" s="82">
        <f t="shared" si="5"/>
        <v>96.267284583809314</v>
      </c>
      <c r="L31" s="82">
        <f t="shared" si="5"/>
        <v>97.236764748987369</v>
      </c>
      <c r="M31" s="82">
        <f t="shared" si="5"/>
        <v>98.178995869399088</v>
      </c>
      <c r="N31" s="82">
        <f t="shared" si="5"/>
        <v>96.840445831670991</v>
      </c>
      <c r="O31" s="82">
        <f t="shared" si="5"/>
        <v>97.074836778283824</v>
      </c>
      <c r="P31" s="82">
        <f t="shared" si="5"/>
        <v>97.765216329194445</v>
      </c>
      <c r="Q31" s="82">
        <f t="shared" si="5"/>
        <v>98.516257618406172</v>
      </c>
      <c r="R31" s="82">
        <f t="shared" si="5"/>
        <v>100</v>
      </c>
      <c r="S31" s="82">
        <f t="shared" si="5"/>
        <v>99.171421195147673</v>
      </c>
      <c r="T31" s="82">
        <f t="shared" si="5"/>
        <v>100.82432301989486</v>
      </c>
      <c r="U31" s="82">
        <f t="shared" si="5"/>
        <v>101.123500475459</v>
      </c>
      <c r="V31" s="82">
        <f t="shared" si="5"/>
        <v>102.0398400383679</v>
      </c>
      <c r="W31" s="138"/>
    </row>
    <row r="32" spans="1:23" ht="15" customHeight="1">
      <c r="A32" s="194" t="s">
        <v>64</v>
      </c>
      <c r="B32" s="42" t="s">
        <v>61</v>
      </c>
      <c r="C32" s="82">
        <f t="shared" ref="C32:V32" si="6">C7/$R7*100</f>
        <v>97.919893359973969</v>
      </c>
      <c r="D32" s="82">
        <f t="shared" si="6"/>
        <v>98.379625798605232</v>
      </c>
      <c r="E32" s="82">
        <f t="shared" si="6"/>
        <v>98.7277821744932</v>
      </c>
      <c r="F32" s="82">
        <f t="shared" si="6"/>
        <v>99.096729991100204</v>
      </c>
      <c r="G32" s="82">
        <f t="shared" si="6"/>
        <v>99.463780620002836</v>
      </c>
      <c r="H32" s="82">
        <f t="shared" si="6"/>
        <v>97.77088475698136</v>
      </c>
      <c r="I32" s="82">
        <f t="shared" si="6"/>
        <v>98.039691446266971</v>
      </c>
      <c r="J32" s="82">
        <f t="shared" si="6"/>
        <v>98.672601559463359</v>
      </c>
      <c r="K32" s="82">
        <f t="shared" si="6"/>
        <v>98.815538316597667</v>
      </c>
      <c r="L32" s="82">
        <f t="shared" si="6"/>
        <v>99.296457722242195</v>
      </c>
      <c r="M32" s="82">
        <f t="shared" si="6"/>
        <v>99.395227007181134</v>
      </c>
      <c r="N32" s="82">
        <f t="shared" si="6"/>
        <v>99.989297515857118</v>
      </c>
      <c r="O32" s="82">
        <f t="shared" si="6"/>
        <v>100.61359978233826</v>
      </c>
      <c r="P32" s="82">
        <f t="shared" si="6"/>
        <v>100.61391212912926</v>
      </c>
      <c r="Q32" s="82">
        <f t="shared" si="6"/>
        <v>100.52459122050963</v>
      </c>
      <c r="R32" s="82">
        <f t="shared" si="6"/>
        <v>100</v>
      </c>
      <c r="S32" s="82">
        <f t="shared" si="6"/>
        <v>99.315247402769771</v>
      </c>
      <c r="T32" s="82">
        <f t="shared" si="6"/>
        <v>98.055041478141433</v>
      </c>
      <c r="U32" s="82">
        <f t="shared" si="6"/>
        <v>98.769551991990639</v>
      </c>
      <c r="V32" s="82">
        <f t="shared" si="6"/>
        <v>97.14455969572542</v>
      </c>
      <c r="W32" s="138"/>
    </row>
    <row r="33" spans="1:23" ht="15" customHeight="1">
      <c r="A33" s="194" t="s">
        <v>65</v>
      </c>
      <c r="B33" s="42" t="s">
        <v>61</v>
      </c>
      <c r="C33" s="82">
        <f t="shared" ref="C33:V33" si="7">C8/$R8*100</f>
        <v>123.55311005095322</v>
      </c>
      <c r="D33" s="82">
        <f t="shared" si="7"/>
        <v>121.32231921752515</v>
      </c>
      <c r="E33" s="82">
        <f t="shared" si="7"/>
        <v>119.99983046962018</v>
      </c>
      <c r="F33" s="82">
        <f t="shared" si="7"/>
        <v>118.32975555147871</v>
      </c>
      <c r="G33" s="82">
        <f t="shared" si="7"/>
        <v>116.75694031455816</v>
      </c>
      <c r="H33" s="82">
        <f t="shared" si="7"/>
        <v>115.31773702910681</v>
      </c>
      <c r="I33" s="82">
        <f t="shared" si="7"/>
        <v>112.0990083459634</v>
      </c>
      <c r="J33" s="82">
        <f t="shared" si="7"/>
        <v>110.75874288663665</v>
      </c>
      <c r="K33" s="82">
        <f t="shared" si="7"/>
        <v>107.85619191534872</v>
      </c>
      <c r="L33" s="82">
        <f t="shared" si="7"/>
        <v>105.56345432730943</v>
      </c>
      <c r="M33" s="82">
        <f t="shared" si="7"/>
        <v>103.86017210600234</v>
      </c>
      <c r="N33" s="82">
        <f t="shared" si="7"/>
        <v>105.24314306718901</v>
      </c>
      <c r="O33" s="82">
        <f t="shared" si="7"/>
        <v>104.0020961180727</v>
      </c>
      <c r="P33" s="82">
        <f t="shared" si="7"/>
        <v>102.84441607033483</v>
      </c>
      <c r="Q33" s="82">
        <f t="shared" si="7"/>
        <v>101.73183145490671</v>
      </c>
      <c r="R33" s="82">
        <f t="shared" si="7"/>
        <v>100</v>
      </c>
      <c r="S33" s="82">
        <f t="shared" si="7"/>
        <v>102.33336942044329</v>
      </c>
      <c r="T33" s="82">
        <f t="shared" si="7"/>
        <v>101.34861832057955</v>
      </c>
      <c r="U33" s="82">
        <f t="shared" si="7"/>
        <v>99.853057941078561</v>
      </c>
      <c r="V33" s="82">
        <f t="shared" si="7"/>
        <v>100.61168269861849</v>
      </c>
      <c r="W33" s="138"/>
    </row>
    <row r="34" spans="1:23" ht="15" customHeight="1">
      <c r="A34" s="194"/>
      <c r="B34" s="4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138"/>
    </row>
    <row r="35" spans="1:23" ht="15" customHeight="1">
      <c r="A35" s="193" t="s">
        <v>287</v>
      </c>
      <c r="B35" s="42" t="s">
        <v>61</v>
      </c>
      <c r="C35" s="82">
        <f t="shared" ref="C35:V35" si="8">C11/$R11*100</f>
        <v>100.03534489173302</v>
      </c>
      <c r="D35" s="82">
        <f t="shared" si="8"/>
        <v>100.08792816925862</v>
      </c>
      <c r="E35" s="82">
        <f t="shared" si="8"/>
        <v>100.2196343974006</v>
      </c>
      <c r="F35" s="82">
        <f t="shared" si="8"/>
        <v>100.18255326537194</v>
      </c>
      <c r="G35" s="82">
        <f t="shared" si="8"/>
        <v>100.04365404171938</v>
      </c>
      <c r="H35" s="82">
        <f t="shared" si="8"/>
        <v>99.84721085398219</v>
      </c>
      <c r="I35" s="82">
        <f t="shared" si="8"/>
        <v>99.699382394523411</v>
      </c>
      <c r="J35" s="82">
        <f t="shared" si="8"/>
        <v>99.454200461343845</v>
      </c>
      <c r="K35" s="82">
        <f t="shared" si="8"/>
        <v>99.203809807277338</v>
      </c>
      <c r="L35" s="82">
        <f t="shared" si="8"/>
        <v>98.781779398268725</v>
      </c>
      <c r="M35" s="82">
        <f t="shared" si="8"/>
        <v>98.50311283081578</v>
      </c>
      <c r="N35" s="82">
        <f t="shared" si="8"/>
        <v>98.496911972617013</v>
      </c>
      <c r="O35" s="82">
        <f t="shared" si="8"/>
        <v>98.699059949897062</v>
      </c>
      <c r="P35" s="82">
        <f t="shared" si="8"/>
        <v>98.923531016692706</v>
      </c>
      <c r="Q35" s="82">
        <f t="shared" si="8"/>
        <v>99.298062851898706</v>
      </c>
      <c r="R35" s="82">
        <f t="shared" si="8"/>
        <v>100</v>
      </c>
      <c r="S35" s="82">
        <f t="shared" si="8"/>
        <v>101.10127241610239</v>
      </c>
      <c r="T35" s="82">
        <f t="shared" si="8"/>
        <v>101.46960339310959</v>
      </c>
      <c r="U35" s="82">
        <f t="shared" si="8"/>
        <v>101.31210159486072</v>
      </c>
      <c r="V35" s="82">
        <f t="shared" si="8"/>
        <v>101.60726244512242</v>
      </c>
      <c r="W35" s="138"/>
    </row>
    <row r="36" spans="1:23" ht="15" customHeight="1">
      <c r="A36" s="194" t="s">
        <v>110</v>
      </c>
      <c r="B36" s="42" t="s">
        <v>61</v>
      </c>
      <c r="C36" s="82">
        <f t="shared" ref="C36:U36" si="9">C12/$R12*100</f>
        <v>82.081234643779467</v>
      </c>
      <c r="D36" s="82">
        <f t="shared" si="9"/>
        <v>83.598025339179145</v>
      </c>
      <c r="E36" s="82">
        <f t="shared" si="9"/>
        <v>84.439853932250514</v>
      </c>
      <c r="F36" s="82">
        <f t="shared" si="9"/>
        <v>85.62932648309814</v>
      </c>
      <c r="G36" s="82">
        <f t="shared" si="9"/>
        <v>86.701578215787663</v>
      </c>
      <c r="H36" s="82">
        <f t="shared" si="9"/>
        <v>89.746823864206462</v>
      </c>
      <c r="I36" s="82">
        <f t="shared" si="9"/>
        <v>93.240565894196763</v>
      </c>
      <c r="J36" s="82">
        <f t="shared" si="9"/>
        <v>93.977425043945999</v>
      </c>
      <c r="K36" s="82">
        <f t="shared" si="9"/>
        <v>96.700886068802518</v>
      </c>
      <c r="L36" s="82">
        <f t="shared" si="9"/>
        <v>98.368618112557044</v>
      </c>
      <c r="M36" s="82">
        <f t="shared" si="9"/>
        <v>99.880375955064764</v>
      </c>
      <c r="N36" s="82">
        <f t="shared" si="9"/>
        <v>95.157200022539342</v>
      </c>
      <c r="O36" s="82">
        <f t="shared" si="9"/>
        <v>95.686211775608896</v>
      </c>
      <c r="P36" s="82">
        <f t="shared" si="9"/>
        <v>96.766068436831034</v>
      </c>
      <c r="Q36" s="82">
        <f t="shared" si="9"/>
        <v>97.868180805712939</v>
      </c>
      <c r="R36" s="82">
        <f t="shared" si="9"/>
        <v>100</v>
      </c>
      <c r="S36" s="82">
        <f t="shared" si="9"/>
        <v>98.419223101942322</v>
      </c>
      <c r="T36" s="82">
        <f t="shared" si="9"/>
        <v>100.51665722061904</v>
      </c>
      <c r="U36" s="82">
        <f t="shared" si="9"/>
        <v>101.18137460788921</v>
      </c>
      <c r="V36" s="82">
        <f>V12/$R12*100</f>
        <v>102.0426219193326</v>
      </c>
      <c r="W36" s="138"/>
    </row>
    <row r="37" spans="1:23" ht="15" customHeight="1">
      <c r="A37" s="194" t="s">
        <v>111</v>
      </c>
      <c r="B37" s="42" t="s">
        <v>61</v>
      </c>
      <c r="C37" s="82">
        <f t="shared" ref="C37:U37" si="10">C13/$R13*100</f>
        <v>91.78369582987213</v>
      </c>
      <c r="D37" s="82">
        <f t="shared" si="10"/>
        <v>92.904263950473549</v>
      </c>
      <c r="E37" s="82">
        <f t="shared" si="10"/>
        <v>93.639597700600589</v>
      </c>
      <c r="F37" s="82">
        <f t="shared" si="10"/>
        <v>94.575248289863481</v>
      </c>
      <c r="G37" s="82">
        <f t="shared" si="10"/>
        <v>95.435566921557353</v>
      </c>
      <c r="H37" s="82">
        <f t="shared" si="10"/>
        <v>94.705461234887636</v>
      </c>
      <c r="I37" s="82">
        <f t="shared" si="10"/>
        <v>96.873273014624388</v>
      </c>
      <c r="J37" s="82">
        <f t="shared" si="10"/>
        <v>97.990639030942134</v>
      </c>
      <c r="K37" s="82">
        <f t="shared" si="10"/>
        <v>99.257033693404352</v>
      </c>
      <c r="L37" s="82">
        <f t="shared" si="10"/>
        <v>100.44865945193007</v>
      </c>
      <c r="M37" s="82">
        <f t="shared" si="10"/>
        <v>101.11403275820447</v>
      </c>
      <c r="N37" s="82">
        <f t="shared" si="10"/>
        <v>98.247772135729591</v>
      </c>
      <c r="O37" s="82">
        <f t="shared" si="10"/>
        <v>99.167115110439084</v>
      </c>
      <c r="P37" s="82">
        <f t="shared" si="10"/>
        <v>99.582055394108849</v>
      </c>
      <c r="Q37" s="82">
        <f t="shared" si="10"/>
        <v>99.863333295475286</v>
      </c>
      <c r="R37" s="82">
        <f t="shared" si="10"/>
        <v>100</v>
      </c>
      <c r="S37" s="82">
        <f t="shared" si="10"/>
        <v>98.558399833782204</v>
      </c>
      <c r="T37" s="82">
        <f t="shared" si="10"/>
        <v>97.752296678410815</v>
      </c>
      <c r="U37" s="82">
        <f t="shared" si="10"/>
        <v>98.822510817941961</v>
      </c>
      <c r="V37" s="82">
        <f>V13/$R13*100</f>
        <v>97.140147187714277</v>
      </c>
      <c r="W37" s="138"/>
    </row>
    <row r="38" spans="1:23" ht="15" customHeight="1">
      <c r="A38" s="194" t="s">
        <v>112</v>
      </c>
      <c r="B38" s="42" t="s">
        <v>61</v>
      </c>
      <c r="C38" s="82">
        <f t="shared" ref="C38:U38" si="11">C14/$R14*100</f>
        <v>114.32485602239157</v>
      </c>
      <c r="D38" s="82">
        <f t="shared" si="11"/>
        <v>112.78952507759701</v>
      </c>
      <c r="E38" s="82">
        <f t="shared" si="11"/>
        <v>111.85129333299587</v>
      </c>
      <c r="F38" s="82">
        <f t="shared" si="11"/>
        <v>110.60407941654664</v>
      </c>
      <c r="G38" s="82">
        <f t="shared" si="11"/>
        <v>108.64710290179056</v>
      </c>
      <c r="H38" s="82">
        <f t="shared" si="11"/>
        <v>108.64710290179056</v>
      </c>
      <c r="I38" s="82">
        <f t="shared" si="11"/>
        <v>105.42445930667479</v>
      </c>
      <c r="J38" s="82">
        <f t="shared" si="11"/>
        <v>104.24351994713383</v>
      </c>
      <c r="K38" s="82">
        <f t="shared" si="11"/>
        <v>102.0529279330872</v>
      </c>
      <c r="L38" s="82">
        <f t="shared" si="11"/>
        <v>100.39552749428655</v>
      </c>
      <c r="M38" s="82">
        <f t="shared" si="11"/>
        <v>99.20809732433284</v>
      </c>
      <c r="N38" s="82">
        <f t="shared" si="11"/>
        <v>103.51588084507159</v>
      </c>
      <c r="O38" s="82">
        <f t="shared" si="11"/>
        <v>102.57909588913208</v>
      </c>
      <c r="P38" s="82">
        <f t="shared" si="11"/>
        <v>101.77672394140669</v>
      </c>
      <c r="Q38" s="82">
        <f t="shared" si="11"/>
        <v>101.06579854353099</v>
      </c>
      <c r="R38" s="82">
        <f t="shared" si="11"/>
        <v>100</v>
      </c>
      <c r="S38" s="82">
        <f t="shared" si="11"/>
        <v>101.80796579550571</v>
      </c>
      <c r="T38" s="82">
        <f t="shared" si="11"/>
        <v>101.47352974173987</v>
      </c>
      <c r="U38" s="82">
        <f t="shared" si="11"/>
        <v>100.3609482812456</v>
      </c>
      <c r="V38" s="82">
        <f>V14/$R14*100</f>
        <v>101.25241010253427</v>
      </c>
      <c r="W38" s="138"/>
    </row>
    <row r="39" spans="1:23" ht="15" customHeight="1">
      <c r="A39" s="194"/>
      <c r="B39" s="4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138"/>
    </row>
    <row r="40" spans="1:23" ht="15" customHeight="1">
      <c r="A40" s="193" t="s">
        <v>127</v>
      </c>
      <c r="B40" s="42" t="s">
        <v>61</v>
      </c>
      <c r="C40" s="82">
        <f t="shared" ref="C40:U40" si="12">C18*100/$R18</f>
        <v>83.402755084771769</v>
      </c>
      <c r="D40" s="82">
        <f t="shared" si="12"/>
        <v>82.846314310358864</v>
      </c>
      <c r="E40" s="82">
        <f t="shared" si="12"/>
        <v>84.405133916760306</v>
      </c>
      <c r="F40" s="82">
        <f t="shared" si="12"/>
        <v>88.094494242657802</v>
      </c>
      <c r="G40" s="82">
        <f t="shared" si="12"/>
        <v>86.635378614538809</v>
      </c>
      <c r="H40" s="82">
        <f t="shared" si="12"/>
        <v>85.721204962407427</v>
      </c>
      <c r="I40" s="82">
        <f t="shared" si="12"/>
        <v>85.925526842421036</v>
      </c>
      <c r="J40" s="82">
        <f t="shared" si="12"/>
        <v>88.602941743048532</v>
      </c>
      <c r="K40" s="82">
        <f t="shared" si="12"/>
        <v>87.510909363282536</v>
      </c>
      <c r="L40" s="82">
        <f t="shared" si="12"/>
        <v>89.953510142266808</v>
      </c>
      <c r="M40" s="82">
        <f t="shared" si="12"/>
        <v>91.86739970349646</v>
      </c>
      <c r="N40" s="82">
        <f t="shared" si="12"/>
        <v>92.71645351967787</v>
      </c>
      <c r="O40" s="82">
        <f t="shared" si="12"/>
        <v>98.199021775132437</v>
      </c>
      <c r="P40" s="82">
        <f t="shared" si="12"/>
        <v>99.261419529674015</v>
      </c>
      <c r="Q40" s="82">
        <f t="shared" si="12"/>
        <v>99.448520358684064</v>
      </c>
      <c r="R40" s="82">
        <f t="shared" si="12"/>
        <v>100</v>
      </c>
      <c r="S40" s="82">
        <f t="shared" si="12"/>
        <v>100.78500176952578</v>
      </c>
      <c r="T40" s="82">
        <f t="shared" si="12"/>
        <v>105.84100182860942</v>
      </c>
      <c r="U40" s="82">
        <f t="shared" si="12"/>
        <v>110.33571917519387</v>
      </c>
      <c r="V40" s="82">
        <f>V18*100/$R18</f>
        <v>114.34989541472926</v>
      </c>
      <c r="W40" s="138"/>
    </row>
    <row r="41" spans="1:23" ht="15" customHeight="1">
      <c r="A41" s="137"/>
      <c r="B41" s="4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W41" s="138"/>
    </row>
    <row r="42" spans="1:23" ht="15" customHeight="1">
      <c r="A42" s="193" t="s">
        <v>147</v>
      </c>
      <c r="B42" s="42" t="s">
        <v>61</v>
      </c>
      <c r="C42" s="82">
        <f t="shared" ref="C42:U42" si="13">C20*100/$R20</f>
        <v>88.945098280190564</v>
      </c>
      <c r="D42" s="82">
        <f t="shared" si="13"/>
        <v>87.64975725724625</v>
      </c>
      <c r="E42" s="82">
        <f t="shared" si="13"/>
        <v>88.794404005606978</v>
      </c>
      <c r="F42" s="82">
        <f t="shared" si="13"/>
        <v>92.135757286998881</v>
      </c>
      <c r="G42" s="82">
        <f t="shared" si="13"/>
        <v>90.250609276819873</v>
      </c>
      <c r="H42" s="82">
        <f t="shared" si="13"/>
        <v>88.629144379686636</v>
      </c>
      <c r="I42" s="82">
        <f t="shared" si="13"/>
        <v>87.220265346331317</v>
      </c>
      <c r="J42" s="82">
        <f t="shared" si="13"/>
        <v>89.707076886364803</v>
      </c>
      <c r="K42" s="82">
        <f t="shared" si="13"/>
        <v>87.818800325959032</v>
      </c>
      <c r="L42" s="82">
        <f t="shared" si="13"/>
        <v>90.016181477308322</v>
      </c>
      <c r="M42" s="82">
        <f t="shared" si="13"/>
        <v>91.675919055991599</v>
      </c>
      <c r="N42" s="82">
        <f t="shared" si="13"/>
        <v>95.798823605602976</v>
      </c>
      <c r="O42" s="82">
        <f t="shared" si="13"/>
        <v>100.93722994250628</v>
      </c>
      <c r="P42" s="82">
        <f t="shared" si="13"/>
        <v>101.37888892563932</v>
      </c>
      <c r="Q42" s="82">
        <f t="shared" si="13"/>
        <v>100.8147091970457</v>
      </c>
      <c r="R42" s="82">
        <f t="shared" si="13"/>
        <v>100</v>
      </c>
      <c r="S42" s="82">
        <f t="shared" si="13"/>
        <v>100.45030894314932</v>
      </c>
      <c r="T42" s="82">
        <f t="shared" si="13"/>
        <v>104.62865497975039</v>
      </c>
      <c r="U42" s="82">
        <f t="shared" si="13"/>
        <v>108.8444765028643</v>
      </c>
      <c r="V42" s="82">
        <f>V20*100/$R20</f>
        <v>112.5393927147163</v>
      </c>
      <c r="W42" s="138"/>
    </row>
    <row r="43" spans="1:23" ht="15" customHeight="1">
      <c r="A43" s="194" t="s">
        <v>63</v>
      </c>
      <c r="B43" s="42" t="s">
        <v>61</v>
      </c>
      <c r="C43" s="82">
        <f>H21*100/$R21</f>
        <v>88.874901882019969</v>
      </c>
      <c r="D43" s="82">
        <f t="shared" ref="D43:U43" si="14">D21*100/$R21</f>
        <v>84.654505113967019</v>
      </c>
      <c r="E43" s="82">
        <f t="shared" si="14"/>
        <v>86.47233307003134</v>
      </c>
      <c r="F43" s="82">
        <f t="shared" si="14"/>
        <v>90.776771969799015</v>
      </c>
      <c r="G43" s="82">
        <f t="shared" si="14"/>
        <v>89.796883988335622</v>
      </c>
      <c r="H43" s="82">
        <f t="shared" si="14"/>
        <v>88.874901882019969</v>
      </c>
      <c r="I43" s="82">
        <f t="shared" si="14"/>
        <v>89.561434717081056</v>
      </c>
      <c r="J43" s="82">
        <f t="shared" si="14"/>
        <v>92.155239765968247</v>
      </c>
      <c r="K43" s="82">
        <f t="shared" si="14"/>
        <v>90.812344909895785</v>
      </c>
      <c r="L43" s="82">
        <f t="shared" si="14"/>
        <v>93.299886000753929</v>
      </c>
      <c r="M43" s="82">
        <f t="shared" si="14"/>
        <v>95.739168619876324</v>
      </c>
      <c r="N43" s="82">
        <f t="shared" si="14"/>
        <v>97.313844136969834</v>
      </c>
      <c r="O43" s="82">
        <f t="shared" si="14"/>
        <v>102.48828262722773</v>
      </c>
      <c r="P43" s="82">
        <f t="shared" si="14"/>
        <v>103.18426039121768</v>
      </c>
      <c r="Q43" s="82">
        <f t="shared" si="14"/>
        <v>100.33099933253804</v>
      </c>
      <c r="R43" s="82">
        <f t="shared" si="14"/>
        <v>100</v>
      </c>
      <c r="S43" s="82">
        <f t="shared" si="14"/>
        <v>100.0025972888489</v>
      </c>
      <c r="T43" s="82">
        <f t="shared" si="14"/>
        <v>104.24514993106487</v>
      </c>
      <c r="U43" s="82">
        <f t="shared" si="14"/>
        <v>108.73220048124379</v>
      </c>
      <c r="V43" s="82">
        <f>V21*100/$R21</f>
        <v>112.21078811666486</v>
      </c>
      <c r="W43" s="138"/>
    </row>
    <row r="44" spans="1:23" ht="15" customHeight="1">
      <c r="A44" s="194" t="s">
        <v>64</v>
      </c>
      <c r="B44" s="42" t="s">
        <v>61</v>
      </c>
      <c r="C44" s="82">
        <f>C22*100/$R22</f>
        <v>84.294097995562623</v>
      </c>
      <c r="D44" s="82">
        <f t="shared" ref="D44:U44" si="15">D22*100/$R22</f>
        <v>83.273861057801938</v>
      </c>
      <c r="E44" s="82">
        <f t="shared" si="15"/>
        <v>83.951450996089491</v>
      </c>
      <c r="F44" s="82">
        <f t="shared" si="15"/>
        <v>87.656559088303453</v>
      </c>
      <c r="G44" s="82">
        <f t="shared" si="15"/>
        <v>86.304269610049502</v>
      </c>
      <c r="H44" s="82">
        <f t="shared" si="15"/>
        <v>85.417557754184116</v>
      </c>
      <c r="I44" s="82">
        <f t="shared" si="15"/>
        <v>85.775701906868832</v>
      </c>
      <c r="J44" s="82">
        <f t="shared" si="15"/>
        <v>88.52370009192073</v>
      </c>
      <c r="K44" s="82">
        <f t="shared" si="15"/>
        <v>87.540838087897811</v>
      </c>
      <c r="L44" s="82">
        <f t="shared" si="15"/>
        <v>90.289665709877227</v>
      </c>
      <c r="M44" s="82">
        <f t="shared" si="15"/>
        <v>92.350243276266937</v>
      </c>
      <c r="N44" s="82">
        <f t="shared" si="15"/>
        <v>94.015673344276365</v>
      </c>
      <c r="O44" s="82">
        <f t="shared" si="15"/>
        <v>99.351141700094104</v>
      </c>
      <c r="P44" s="82">
        <f t="shared" si="15"/>
        <v>100.24552894068083</v>
      </c>
      <c r="Q44" s="82">
        <f t="shared" si="15"/>
        <v>100.14977074912171</v>
      </c>
      <c r="R44" s="82">
        <f t="shared" si="15"/>
        <v>100</v>
      </c>
      <c r="S44" s="82">
        <f t="shared" si="15"/>
        <v>99.580673055934156</v>
      </c>
      <c r="T44" s="82">
        <f t="shared" si="15"/>
        <v>104.45408289198201</v>
      </c>
      <c r="U44" s="82">
        <f t="shared" si="15"/>
        <v>109.08846461246866</v>
      </c>
      <c r="V44" s="82">
        <f>V22*100/$R22</f>
        <v>112.68703098547815</v>
      </c>
      <c r="W44" s="138"/>
    </row>
    <row r="45" spans="1:23" ht="15" customHeight="1">
      <c r="A45" s="194" t="s">
        <v>65</v>
      </c>
      <c r="B45" s="42" t="s">
        <v>61</v>
      </c>
      <c r="C45" s="82">
        <f>C23*100/$R23</f>
        <v>81.238793194268325</v>
      </c>
      <c r="D45" s="82">
        <f t="shared" ref="D45:U45" si="16">D23*100/$R23</f>
        <v>80.764514604482983</v>
      </c>
      <c r="E45" s="82">
        <f t="shared" si="16"/>
        <v>82.154941351868644</v>
      </c>
      <c r="F45" s="82">
        <f t="shared" si="16"/>
        <v>85.268662421739705</v>
      </c>
      <c r="G45" s="82">
        <f t="shared" si="16"/>
        <v>84.447599361333573</v>
      </c>
      <c r="H45" s="82">
        <f t="shared" si="16"/>
        <v>82.506430618879321</v>
      </c>
      <c r="I45" s="82">
        <f t="shared" si="16"/>
        <v>80.889347606488187</v>
      </c>
      <c r="J45" s="82">
        <f t="shared" si="16"/>
        <v>83.3929026227203</v>
      </c>
      <c r="K45" s="82">
        <f t="shared" si="16"/>
        <v>82.22901622297141</v>
      </c>
      <c r="L45" s="82">
        <f t="shared" si="16"/>
        <v>84.826498648319898</v>
      </c>
      <c r="M45" s="82">
        <f t="shared" si="16"/>
        <v>86.692060816672068</v>
      </c>
      <c r="N45" s="82">
        <f t="shared" si="16"/>
        <v>93.309255738397695</v>
      </c>
      <c r="O45" s="82">
        <f t="shared" si="16"/>
        <v>98.13692378829171</v>
      </c>
      <c r="P45" s="82">
        <f t="shared" si="16"/>
        <v>98.968992398740838</v>
      </c>
      <c r="Q45" s="82">
        <f t="shared" si="16"/>
        <v>100.02129973063309</v>
      </c>
      <c r="R45" s="82">
        <f t="shared" si="16"/>
        <v>100</v>
      </c>
      <c r="S45" s="82">
        <f t="shared" si="16"/>
        <v>99.688849425635993</v>
      </c>
      <c r="T45" s="82">
        <f t="shared" si="16"/>
        <v>104.48791867628483</v>
      </c>
      <c r="U45" s="82">
        <f t="shared" si="16"/>
        <v>108.8560369963444</v>
      </c>
      <c r="V45" s="82">
        <f>V23*100/$R23</f>
        <v>113.08841130308495</v>
      </c>
      <c r="W45" s="138"/>
    </row>
    <row r="46" spans="1:23" ht="15" customHeight="1">
      <c r="A46" s="137"/>
      <c r="B46" s="4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W46" s="138"/>
    </row>
    <row r="47" spans="1:23" ht="15" customHeight="1">
      <c r="A47" s="194"/>
      <c r="B47" s="4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138"/>
    </row>
    <row r="48" spans="1:23" ht="15" customHeight="1">
      <c r="A48" s="193" t="s">
        <v>148</v>
      </c>
      <c r="B48" s="42" t="s">
        <v>61</v>
      </c>
      <c r="C48" s="82">
        <f t="shared" ref="C48:U48" si="17">C25/$R25*100</f>
        <v>83.373286886787383</v>
      </c>
      <c r="D48" s="82">
        <f t="shared" si="17"/>
        <v>82.773533058110218</v>
      </c>
      <c r="E48" s="82">
        <f t="shared" si="17"/>
        <v>84.220157481386252</v>
      </c>
      <c r="F48" s="82">
        <f t="shared" si="17"/>
        <v>87.93396791286176</v>
      </c>
      <c r="G48" s="82">
        <f t="shared" si="17"/>
        <v>86.597575272901238</v>
      </c>
      <c r="H48" s="82">
        <f t="shared" si="17"/>
        <v>85.852378077708352</v>
      </c>
      <c r="I48" s="82">
        <f t="shared" si="17"/>
        <v>86.184612962197278</v>
      </c>
      <c r="J48" s="82">
        <f t="shared" si="17"/>
        <v>89.089190131780299</v>
      </c>
      <c r="K48" s="82">
        <f t="shared" si="17"/>
        <v>88.21325464545113</v>
      </c>
      <c r="L48" s="82">
        <f t="shared" si="17"/>
        <v>91.062856622163025</v>
      </c>
      <c r="M48" s="82">
        <f t="shared" si="17"/>
        <v>93.263448294556454</v>
      </c>
      <c r="N48" s="82">
        <f t="shared" si="17"/>
        <v>94.131330275058616</v>
      </c>
      <c r="O48" s="82">
        <f t="shared" si="17"/>
        <v>99.493370884161962</v>
      </c>
      <c r="P48" s="82">
        <f t="shared" si="17"/>
        <v>100.34156535811923</v>
      </c>
      <c r="Q48" s="82">
        <f t="shared" si="17"/>
        <v>100.15152108960051</v>
      </c>
      <c r="R48" s="82">
        <f t="shared" si="17"/>
        <v>100</v>
      </c>
      <c r="S48" s="82">
        <f t="shared" si="17"/>
        <v>99.687174415298244</v>
      </c>
      <c r="T48" s="82">
        <f t="shared" si="17"/>
        <v>104.30808664794358</v>
      </c>
      <c r="U48" s="82">
        <f t="shared" si="17"/>
        <v>108.90675194599939</v>
      </c>
      <c r="V48" s="82">
        <f>V25/$R25*100</f>
        <v>112.54106513940287</v>
      </c>
      <c r="W48" s="138"/>
    </row>
    <row r="49" spans="1:23" ht="15" customHeight="1">
      <c r="A49" s="233" t="s">
        <v>63</v>
      </c>
      <c r="B49" s="42" t="s">
        <v>61</v>
      </c>
      <c r="C49" s="82">
        <f t="shared" ref="C49:U49" si="18">C26/$R26*100</f>
        <v>84.200955924560773</v>
      </c>
      <c r="D49" s="82">
        <f t="shared" si="18"/>
        <v>83.226482404957963</v>
      </c>
      <c r="E49" s="82">
        <f t="shared" si="18"/>
        <v>85.291912035928618</v>
      </c>
      <c r="F49" s="82">
        <f t="shared" si="18"/>
        <v>89.609890029378448</v>
      </c>
      <c r="G49" s="82">
        <f t="shared" si="18"/>
        <v>87.8410889139559</v>
      </c>
      <c r="H49" s="82">
        <f t="shared" si="18"/>
        <v>87.942431153148377</v>
      </c>
      <c r="I49" s="82">
        <f t="shared" si="18"/>
        <v>88.644221807557273</v>
      </c>
      <c r="J49" s="82">
        <f t="shared" si="18"/>
        <v>91.324914023465155</v>
      </c>
      <c r="K49" s="82">
        <f t="shared" si="18"/>
        <v>90.079527302999466</v>
      </c>
      <c r="L49" s="82">
        <f t="shared" si="18"/>
        <v>92.659720332240795</v>
      </c>
      <c r="M49" s="82">
        <f t="shared" si="18"/>
        <v>95.162758959222998</v>
      </c>
      <c r="N49" s="82">
        <f t="shared" si="18"/>
        <v>95.962688572896283</v>
      </c>
      <c r="O49" s="82">
        <f t="shared" si="18"/>
        <v>102.82686973881366</v>
      </c>
      <c r="P49" s="82">
        <f t="shared" si="18"/>
        <v>103.431820835834</v>
      </c>
      <c r="Q49" s="82">
        <f t="shared" si="18"/>
        <v>100.40851287457826</v>
      </c>
      <c r="R49" s="82">
        <f t="shared" si="18"/>
        <v>100</v>
      </c>
      <c r="S49" s="82">
        <f t="shared" si="18"/>
        <v>100.24715418289402</v>
      </c>
      <c r="T49" s="82">
        <f t="shared" si="18"/>
        <v>104.55859363607092</v>
      </c>
      <c r="U49" s="82">
        <f t="shared" si="18"/>
        <v>108.94976626421138</v>
      </c>
      <c r="V49" s="82">
        <f>V26/$R26*100</f>
        <v>112.60046052030783</v>
      </c>
      <c r="W49" s="138"/>
    </row>
    <row r="50" spans="1:23" ht="15" customHeight="1">
      <c r="A50" s="233" t="s">
        <v>64</v>
      </c>
      <c r="B50" s="42" t="s">
        <v>61</v>
      </c>
      <c r="C50" s="82">
        <f t="shared" ref="C50:U50" si="19">C27/$R27*100</f>
        <v>84.251238147179492</v>
      </c>
      <c r="D50" s="82">
        <f t="shared" si="19"/>
        <v>83.295119717022473</v>
      </c>
      <c r="E50" s="82">
        <f t="shared" si="19"/>
        <v>84.243647105251156</v>
      </c>
      <c r="F50" s="82">
        <f t="shared" si="19"/>
        <v>88.031035798844314</v>
      </c>
      <c r="G50" s="82">
        <f t="shared" si="19"/>
        <v>85.867146002406756</v>
      </c>
      <c r="H50" s="82">
        <f t="shared" si="19"/>
        <v>85.988716705692454</v>
      </c>
      <c r="I50" s="82">
        <f t="shared" si="19"/>
        <v>86.37124523899611</v>
      </c>
      <c r="J50" s="82">
        <f t="shared" si="19"/>
        <v>89.249746508360474</v>
      </c>
      <c r="K50" s="82">
        <f t="shared" si="19"/>
        <v>88.344176479362361</v>
      </c>
      <c r="L50" s="82">
        <f t="shared" si="19"/>
        <v>91.242028734893438</v>
      </c>
      <c r="M50" s="82">
        <f t="shared" si="19"/>
        <v>93.415469002819023</v>
      </c>
      <c r="N50" s="82">
        <f t="shared" si="19"/>
        <v>94.264415727099461</v>
      </c>
      <c r="O50" s="82">
        <f t="shared" si="19"/>
        <v>99.476047760290697</v>
      </c>
      <c r="P50" s="82">
        <f t="shared" si="19"/>
        <v>100.3746460690661</v>
      </c>
      <c r="Q50" s="82">
        <f t="shared" si="19"/>
        <v>100.13457694291152</v>
      </c>
      <c r="R50" s="82">
        <f t="shared" si="19"/>
        <v>100</v>
      </c>
      <c r="S50" s="82">
        <f t="shared" si="19"/>
        <v>99.644292498672229</v>
      </c>
      <c r="T50" s="82">
        <f t="shared" si="19"/>
        <v>104.5097204679593</v>
      </c>
      <c r="U50" s="82">
        <f t="shared" si="19"/>
        <v>109.16944125855362</v>
      </c>
      <c r="V50" s="82">
        <f>V27/$R27*100</f>
        <v>112.73936560556808</v>
      </c>
      <c r="W50" s="138"/>
    </row>
    <row r="51" spans="1:23" ht="15" customHeight="1">
      <c r="A51" s="233" t="s">
        <v>65</v>
      </c>
      <c r="B51" s="42" t="s">
        <v>61</v>
      </c>
      <c r="C51" s="82">
        <f t="shared" ref="C51:T51" si="20">C28/$R28*100</f>
        <v>82.29752452713798</v>
      </c>
      <c r="D51" s="82">
        <f t="shared" si="20"/>
        <v>82.042461921235869</v>
      </c>
      <c r="E51" s="82">
        <f t="shared" si="20"/>
        <v>83.600553115524633</v>
      </c>
      <c r="F51" s="82">
        <f t="shared" si="20"/>
        <v>87.065504161355278</v>
      </c>
      <c r="G51" s="82">
        <f t="shared" si="20"/>
        <v>86.42669747929105</v>
      </c>
      <c r="H51" s="82">
        <f t="shared" si="20"/>
        <v>84.829502289479535</v>
      </c>
      <c r="I51" s="82">
        <f t="shared" si="20"/>
        <v>84.990315061932549</v>
      </c>
      <c r="J51" s="82">
        <f t="shared" si="20"/>
        <v>87.995757101123885</v>
      </c>
      <c r="K51" s="82">
        <f t="shared" si="20"/>
        <v>87.296421136615592</v>
      </c>
      <c r="L51" s="82">
        <f t="shared" si="20"/>
        <v>90.231221815583254</v>
      </c>
      <c r="M51" s="82">
        <f t="shared" si="20"/>
        <v>92.329998126166785</v>
      </c>
      <c r="N51" s="82">
        <f t="shared" si="20"/>
        <v>93.217280223335848</v>
      </c>
      <c r="O51" s="82">
        <f t="shared" si="20"/>
        <v>98.075009310374512</v>
      </c>
      <c r="P51" s="82">
        <f t="shared" si="20"/>
        <v>98.98516894400079</v>
      </c>
      <c r="Q51" s="82">
        <f t="shared" si="20"/>
        <v>100.01813562320518</v>
      </c>
      <c r="R51" s="82">
        <f t="shared" si="20"/>
        <v>100</v>
      </c>
      <c r="S51" s="82">
        <f t="shared" si="20"/>
        <v>99.443292015447</v>
      </c>
      <c r="T51" s="82">
        <f t="shared" si="20"/>
        <v>104.04084383198797</v>
      </c>
      <c r="U51" s="82">
        <f>H28/$R28*100</f>
        <v>84.829502289479535</v>
      </c>
      <c r="V51" s="82">
        <f>I28/$R28*100</f>
        <v>84.990315061932549</v>
      </c>
      <c r="W51" s="138"/>
    </row>
    <row r="52" spans="1:23" ht="20.100000000000001" customHeight="1">
      <c r="A52" s="50" t="s">
        <v>25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</row>
    <row r="53" spans="1:23" ht="15" customHeight="1">
      <c r="A53" s="47" t="s">
        <v>290</v>
      </c>
    </row>
    <row r="54" spans="1:23" ht="15" customHeight="1">
      <c r="A54" s="323" t="s">
        <v>266</v>
      </c>
    </row>
    <row r="55" spans="1:23" s="38" customFormat="1" ht="15" customHeight="1">
      <c r="A55" s="106" t="s">
        <v>291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</row>
    <row r="56" spans="1:23" ht="15" customHeight="1">
      <c r="A56" s="323" t="s">
        <v>266</v>
      </c>
    </row>
    <row r="57" spans="1:23" ht="15" customHeight="1"/>
  </sheetData>
  <pageMargins left="0.59055118110236227" right="0.19685039370078741" top="0.78740157480314965" bottom="0.78740157480314965" header="0.11811023622047245" footer="0.19685039370078741"/>
  <pageSetup paperSize="9" scale="70" firstPageNumber="18" orientation="portrait" r:id="rId1"/>
  <headerFooter alignWithMargins="0">
    <oddFooter>&amp;L&amp;"MetaNormalLF-Roman,Standard"Statistisches Bundesamt, Private Haushalte und Umwelt, 2021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zoomScaleNormal="100" workbookViewId="0"/>
  </sheetViews>
  <sheetFormatPr baseColWidth="10" defaultRowHeight="12.75"/>
  <cols>
    <col min="1" max="1" width="32.7109375" customWidth="1"/>
    <col min="2" max="2" width="10.7109375" customWidth="1"/>
    <col min="3" max="3" width="11.28515625" customWidth="1"/>
    <col min="4" max="7" width="11.28515625" hidden="1" customWidth="1"/>
    <col min="8" max="8" width="11.28515625" customWidth="1"/>
    <col min="9" max="12" width="11.28515625" hidden="1" customWidth="1"/>
    <col min="13" max="13" width="11.28515625" customWidth="1"/>
    <col min="14" max="17" width="11.28515625" hidden="1" customWidth="1"/>
    <col min="18" max="22" width="11.28515625" customWidth="1"/>
  </cols>
  <sheetData>
    <row r="1" spans="1:23" ht="20.100000000000001" customHeight="1">
      <c r="A1" s="311" t="s">
        <v>160</v>
      </c>
      <c r="G1" s="201"/>
    </row>
    <row r="2" spans="1:23" s="181" customFormat="1" ht="20.100000000000001" customHeight="1">
      <c r="W2" s="272"/>
    </row>
    <row r="3" spans="1:23" ht="20.100000000000001" customHeight="1"/>
    <row r="4" spans="1:23" s="184" customFormat="1" ht="24.95" customHeight="1">
      <c r="A4" s="182"/>
      <c r="B4" s="183" t="s">
        <v>22</v>
      </c>
      <c r="C4" s="188">
        <v>2000</v>
      </c>
      <c r="D4" s="183">
        <v>2001</v>
      </c>
      <c r="E4" s="183">
        <v>2002</v>
      </c>
      <c r="F4" s="183">
        <v>2003</v>
      </c>
      <c r="G4" s="183">
        <v>2004</v>
      </c>
      <c r="H4" s="183">
        <v>2005</v>
      </c>
      <c r="I4" s="183">
        <v>2006</v>
      </c>
      <c r="J4" s="183">
        <v>2007</v>
      </c>
      <c r="K4" s="183">
        <v>2008</v>
      </c>
      <c r="L4" s="183">
        <v>2009</v>
      </c>
      <c r="M4" s="183">
        <v>2010</v>
      </c>
      <c r="N4" s="183">
        <v>2011</v>
      </c>
      <c r="O4" s="183">
        <v>2012</v>
      </c>
      <c r="P4" s="183">
        <v>2013</v>
      </c>
      <c r="Q4" s="187">
        <v>2014</v>
      </c>
      <c r="R4" s="186">
        <v>2015</v>
      </c>
      <c r="S4" s="187">
        <v>2016</v>
      </c>
      <c r="T4" s="185">
        <v>2017</v>
      </c>
      <c r="U4" s="187">
        <v>2018</v>
      </c>
      <c r="V4" s="185">
        <v>2019</v>
      </c>
    </row>
    <row r="5" spans="1:23" s="37" customFormat="1" ht="18" customHeight="1">
      <c r="A5" s="193" t="s">
        <v>286</v>
      </c>
      <c r="B5" s="42" t="s">
        <v>66</v>
      </c>
      <c r="C5" s="59">
        <f>'1'!C5</f>
        <v>37711</v>
      </c>
      <c r="D5" s="59">
        <f>'1'!D5</f>
        <v>38013</v>
      </c>
      <c r="E5" s="59">
        <f>'1'!E5</f>
        <v>38229</v>
      </c>
      <c r="F5" s="59">
        <f>'1'!F5</f>
        <v>38453</v>
      </c>
      <c r="G5" s="59">
        <f>'1'!G5</f>
        <v>38606</v>
      </c>
      <c r="H5" s="59">
        <f>'1'!H5</f>
        <v>38897.472429659123</v>
      </c>
      <c r="I5" s="59">
        <f>'1'!I5</f>
        <v>39620</v>
      </c>
      <c r="J5" s="59">
        <f>'1'!J5</f>
        <v>39722</v>
      </c>
      <c r="K5" s="59">
        <f>'1'!K5</f>
        <v>40076</v>
      </c>
      <c r="L5" s="59">
        <f>'1'!L5</f>
        <v>40189</v>
      </c>
      <c r="M5" s="59">
        <f>'1'!M5</f>
        <v>40301</v>
      </c>
      <c r="N5" s="59">
        <f>'1'!N5</f>
        <v>38923</v>
      </c>
      <c r="O5" s="59">
        <f>'1'!O5</f>
        <v>39126</v>
      </c>
      <c r="P5" s="59">
        <f>'1'!P5</f>
        <v>39377</v>
      </c>
      <c r="Q5" s="59">
        <f>'1'!Q5</f>
        <v>39672</v>
      </c>
      <c r="R5" s="59">
        <f>'1'!R5</f>
        <v>40217</v>
      </c>
      <c r="S5" s="59">
        <f>'1'!S5</f>
        <v>40351</v>
      </c>
      <c r="T5" s="59">
        <f>'1'!T5</f>
        <v>40683</v>
      </c>
      <c r="U5" s="59">
        <f>'1'!U5</f>
        <v>40768</v>
      </c>
      <c r="V5" s="59">
        <f>'1'!V5</f>
        <v>40864</v>
      </c>
    </row>
    <row r="6" spans="1:23" s="37" customFormat="1" ht="15" customHeight="1">
      <c r="A6" s="194" t="s">
        <v>110</v>
      </c>
      <c r="B6" s="42" t="s">
        <v>24</v>
      </c>
      <c r="C6" s="365">
        <f>'5'!C6</f>
        <v>35.841001299355625</v>
      </c>
      <c r="D6" s="365">
        <f>'5'!D6</f>
        <v>36.232341567358532</v>
      </c>
      <c r="E6" s="365">
        <f>'5'!E6</f>
        <v>36.438305998064294</v>
      </c>
      <c r="F6" s="365">
        <f>'5'!F6</f>
        <v>36.72275245104413</v>
      </c>
      <c r="G6" s="365">
        <f>'5'!G6</f>
        <v>36.983888514738645</v>
      </c>
      <c r="H6" s="78">
        <f>'5'!H6</f>
        <v>37.921409644277368</v>
      </c>
      <c r="I6" s="78">
        <f>'5'!I6</f>
        <v>38.621908127208485</v>
      </c>
      <c r="J6" s="78">
        <f>'5'!J6</f>
        <v>38.731685212224967</v>
      </c>
      <c r="K6" s="78">
        <f>'5'!K6</f>
        <v>39.402634993512322</v>
      </c>
      <c r="L6" s="78">
        <f>'5'!L6</f>
        <v>39.799447610042549</v>
      </c>
      <c r="M6" s="78">
        <f>'5'!M6</f>
        <v>40.185107069303491</v>
      </c>
      <c r="N6" s="78">
        <f>'5'!N6</f>
        <v>39.637232484649182</v>
      </c>
      <c r="O6" s="78">
        <f>'5'!O6</f>
        <v>39.733169759239381</v>
      </c>
      <c r="P6" s="78">
        <f>'5'!P6</f>
        <v>40.015745231988213</v>
      </c>
      <c r="Q6" s="78">
        <f>'5'!Q6</f>
        <v>40.323149828594474</v>
      </c>
      <c r="R6" s="78">
        <f>'5'!R6</f>
        <v>40.930452296292614</v>
      </c>
      <c r="S6" s="78">
        <f>'5'!S6</f>
        <v>40.591311243835342</v>
      </c>
      <c r="T6" s="78">
        <f>'5'!T6</f>
        <v>41.26785143671804</v>
      </c>
      <c r="U6" s="78">
        <f>'5'!U6</f>
        <v>41.390306122448976</v>
      </c>
      <c r="V6" s="78">
        <f>'5'!V6</f>
        <v>41.765368050117466</v>
      </c>
    </row>
    <row r="7" spans="1:23" s="37" customFormat="1" ht="15" customHeight="1">
      <c r="A7" s="194" t="s">
        <v>111</v>
      </c>
      <c r="B7" s="167" t="s">
        <v>24</v>
      </c>
      <c r="C7" s="365">
        <f>'5'!C7</f>
        <v>33.716952613295852</v>
      </c>
      <c r="D7" s="365">
        <f>'5'!D7</f>
        <v>33.87525320285166</v>
      </c>
      <c r="E7" s="365">
        <f>'5'!E7</f>
        <v>33.995134583693009</v>
      </c>
      <c r="F7" s="365">
        <f>'5'!F7</f>
        <v>34.12217512287728</v>
      </c>
      <c r="G7" s="365">
        <f>'5'!G7</f>
        <v>34.248562399627005</v>
      </c>
      <c r="H7" s="78">
        <f>'5'!H7</f>
        <v>33.665644183173228</v>
      </c>
      <c r="I7" s="78">
        <f>'5'!I7</f>
        <v>33.758202927814231</v>
      </c>
      <c r="J7" s="78">
        <f>'5'!J7</f>
        <v>33.976134132218924</v>
      </c>
      <c r="K7" s="78">
        <f>'5'!K7</f>
        <v>34.025351831520112</v>
      </c>
      <c r="L7" s="78">
        <f>'5'!L7</f>
        <v>34.190947771778347</v>
      </c>
      <c r="M7" s="78">
        <f>'5'!M7</f>
        <v>34.224957197091882</v>
      </c>
      <c r="N7" s="78">
        <f>'5'!N7</f>
        <v>34.429514682835347</v>
      </c>
      <c r="O7" s="78">
        <f>'5'!O7</f>
        <v>34.644481930174308</v>
      </c>
      <c r="P7" s="78">
        <f>'5'!P7</f>
        <v>34.644589481169206</v>
      </c>
      <c r="Q7" s="78">
        <f>'5'!Q7</f>
        <v>34.613833434160114</v>
      </c>
      <c r="R7" s="78">
        <f>'5'!R7</f>
        <v>34.433199890593528</v>
      </c>
      <c r="S7" s="78">
        <f>'5'!S7</f>
        <v>34.19741766003321</v>
      </c>
      <c r="T7" s="78">
        <f>'5'!T7</f>
        <v>33.763488434972835</v>
      </c>
      <c r="U7" s="78">
        <f>'5'!U7</f>
        <v>34.00951726844584</v>
      </c>
      <c r="V7" s="78">
        <f>'5'!V7</f>
        <v>33.449980422866091</v>
      </c>
      <c r="W7" s="138"/>
    </row>
    <row r="8" spans="1:23" s="37" customFormat="1" ht="15" customHeight="1">
      <c r="A8" s="194" t="s">
        <v>112</v>
      </c>
      <c r="B8" s="42" t="s">
        <v>24</v>
      </c>
      <c r="C8" s="365">
        <f>'5'!C8</f>
        <v>30.442046087348519</v>
      </c>
      <c r="D8" s="365">
        <f>'5'!D8</f>
        <v>29.892405229789809</v>
      </c>
      <c r="E8" s="365">
        <f>'5'!E8</f>
        <v>29.566559418242694</v>
      </c>
      <c r="F8" s="365">
        <f>'5'!F8</f>
        <v>29.15507242607859</v>
      </c>
      <c r="G8" s="365">
        <f>'5'!G8</f>
        <v>28.767549085634357</v>
      </c>
      <c r="H8" s="78">
        <f>'5'!H8</f>
        <v>28.412946172549404</v>
      </c>
      <c r="I8" s="78">
        <f>'5'!I8</f>
        <v>27.619888944977284</v>
      </c>
      <c r="J8" s="78">
        <f>'5'!J8</f>
        <v>27.289663158954735</v>
      </c>
      <c r="K8" s="78">
        <f>'5'!K8</f>
        <v>26.574508433975446</v>
      </c>
      <c r="L8" s="78">
        <f>'5'!L8</f>
        <v>26.009604618179107</v>
      </c>
      <c r="M8" s="78">
        <f>'5'!M8</f>
        <v>25.589935733604626</v>
      </c>
      <c r="N8" s="78">
        <f>'5'!N8</f>
        <v>25.930683657477584</v>
      </c>
      <c r="O8" s="78">
        <f>'5'!O8</f>
        <v>25.624904155804323</v>
      </c>
      <c r="P8" s="78">
        <f>'5'!P8</f>
        <v>25.339665286842575</v>
      </c>
      <c r="Q8" s="78">
        <f>'5'!Q8</f>
        <v>25.065537406735231</v>
      </c>
      <c r="R8" s="78">
        <f>'5'!R8</f>
        <v>24.638834323793422</v>
      </c>
      <c r="S8" s="78">
        <f>'5'!S8</f>
        <v>25.213749349458499</v>
      </c>
      <c r="T8" s="78">
        <f>'5'!T8</f>
        <v>24.971118157461344</v>
      </c>
      <c r="U8" s="78">
        <f>'5'!U8</f>
        <v>24.602629513343796</v>
      </c>
      <c r="V8" s="78">
        <f>'5'!V8</f>
        <v>24.78954581049334</v>
      </c>
      <c r="W8" s="138"/>
    </row>
    <row r="9" spans="1:23" s="37" customFormat="1" ht="15" customHeight="1">
      <c r="A9" s="194" t="s">
        <v>28</v>
      </c>
      <c r="B9" s="42" t="s">
        <v>24</v>
      </c>
      <c r="C9" s="337">
        <f>SUM(C6:C8)</f>
        <v>99.999999999999986</v>
      </c>
      <c r="D9" s="337">
        <f t="shared" ref="D9:U9" si="0">SUM(D6:D8)</f>
        <v>100</v>
      </c>
      <c r="E9" s="337">
        <f t="shared" si="0"/>
        <v>100</v>
      </c>
      <c r="F9" s="337">
        <f t="shared" si="0"/>
        <v>100</v>
      </c>
      <c r="G9" s="337">
        <f t="shared" si="0"/>
        <v>100</v>
      </c>
      <c r="H9" s="337">
        <f t="shared" si="0"/>
        <v>100</v>
      </c>
      <c r="I9" s="337">
        <f t="shared" si="0"/>
        <v>100</v>
      </c>
      <c r="J9" s="337">
        <f t="shared" si="0"/>
        <v>99.997482503398629</v>
      </c>
      <c r="K9" s="337">
        <f t="shared" si="0"/>
        <v>100.00249525900787</v>
      </c>
      <c r="L9" s="337">
        <f t="shared" si="0"/>
        <v>100</v>
      </c>
      <c r="M9" s="337">
        <f t="shared" si="0"/>
        <v>100</v>
      </c>
      <c r="N9" s="337">
        <f t="shared" si="0"/>
        <v>99.997430824962109</v>
      </c>
      <c r="O9" s="337">
        <f t="shared" si="0"/>
        <v>100.00255584521801</v>
      </c>
      <c r="P9" s="337">
        <f t="shared" si="0"/>
        <v>100</v>
      </c>
      <c r="Q9" s="337">
        <f t="shared" si="0"/>
        <v>100.00252066948981</v>
      </c>
      <c r="R9" s="337">
        <f t="shared" si="0"/>
        <v>100.00248651067956</v>
      </c>
      <c r="S9" s="337">
        <f t="shared" si="0"/>
        <v>100.00247825332706</v>
      </c>
      <c r="T9" s="337">
        <f t="shared" si="0"/>
        <v>100.00245802915222</v>
      </c>
      <c r="U9" s="337">
        <f t="shared" si="0"/>
        <v>100.00245290423862</v>
      </c>
      <c r="V9" s="337">
        <f>SUM(V6:V8)</f>
        <v>100.00489428347689</v>
      </c>
      <c r="W9" s="138"/>
    </row>
    <row r="10" spans="1:23" s="37" customFormat="1" ht="15" customHeight="1">
      <c r="A10" s="136"/>
      <c r="B10" s="4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138"/>
      <c r="W10" s="138"/>
    </row>
    <row r="11" spans="1:23" s="37" customFormat="1" ht="15" customHeight="1">
      <c r="A11" s="193" t="s">
        <v>287</v>
      </c>
      <c r="B11" s="42" t="s">
        <v>66</v>
      </c>
      <c r="C11" s="59">
        <f>'1'!C6</f>
        <v>80662.5</v>
      </c>
      <c r="D11" s="59">
        <f>'1'!D6</f>
        <v>80704.899999999994</v>
      </c>
      <c r="E11" s="59">
        <f>'1'!E6</f>
        <v>80811.100000000006</v>
      </c>
      <c r="F11" s="59">
        <f>'1'!F6</f>
        <v>80781.2</v>
      </c>
      <c r="G11" s="59">
        <f>'1'!G6</f>
        <v>80669.2</v>
      </c>
      <c r="H11" s="59">
        <f>'1'!H6</f>
        <v>80510.8</v>
      </c>
      <c r="I11" s="59">
        <f>'1'!I6</f>
        <v>80391.600000000006</v>
      </c>
      <c r="J11" s="59">
        <f>'1'!J6</f>
        <v>80193.899999999994</v>
      </c>
      <c r="K11" s="59">
        <f>'1'!K6</f>
        <v>79992</v>
      </c>
      <c r="L11" s="59">
        <f>'1'!L6</f>
        <v>79651.7</v>
      </c>
      <c r="M11" s="59">
        <f>'1'!M6</f>
        <v>79427</v>
      </c>
      <c r="N11" s="59">
        <f>'1'!N6</f>
        <v>79422</v>
      </c>
      <c r="O11" s="59">
        <f>'1'!O6</f>
        <v>79585</v>
      </c>
      <c r="P11" s="59">
        <f>'1'!P6</f>
        <v>79766</v>
      </c>
      <c r="Q11" s="59">
        <f>'1'!Q6</f>
        <v>80068</v>
      </c>
      <c r="R11" s="59">
        <f>'1'!R6</f>
        <v>80634</v>
      </c>
      <c r="S11" s="59">
        <f>'1'!S6</f>
        <v>81522</v>
      </c>
      <c r="T11" s="59">
        <f>'1'!T6</f>
        <v>81819</v>
      </c>
      <c r="U11" s="59">
        <f>'1'!U6</f>
        <v>81692</v>
      </c>
      <c r="V11" s="59">
        <f>'1'!V6</f>
        <v>81930</v>
      </c>
    </row>
    <row r="12" spans="1:23" s="37" customFormat="1" ht="15" customHeight="1">
      <c r="A12" s="194" t="s">
        <v>110</v>
      </c>
      <c r="B12" s="42" t="s">
        <v>24</v>
      </c>
      <c r="C12" s="78">
        <v>16.756237408957077</v>
      </c>
      <c r="D12" s="78">
        <v>17.065878280005307</v>
      </c>
      <c r="E12" s="78">
        <v>17.237730955277183</v>
      </c>
      <c r="F12" s="78">
        <v>17.480552405757781</v>
      </c>
      <c r="G12" s="78">
        <v>17.699444149687864</v>
      </c>
      <c r="H12" s="78">
        <v>18.321107058085232</v>
      </c>
      <c r="I12" s="78">
        <v>19.034326969484379</v>
      </c>
      <c r="J12" s="78">
        <v>19.184750959861042</v>
      </c>
      <c r="K12" s="78">
        <v>19.740724072407247</v>
      </c>
      <c r="L12" s="78">
        <v>20.081178430592193</v>
      </c>
      <c r="M12" s="78">
        <v>20.389791884371814</v>
      </c>
      <c r="N12" s="78">
        <v>19.4255927273643</v>
      </c>
      <c r="O12" s="78">
        <v>19.53358630914985</v>
      </c>
      <c r="P12" s="78">
        <v>19.754030539327534</v>
      </c>
      <c r="Q12" s="78">
        <v>19.979018096891433</v>
      </c>
      <c r="R12" s="78">
        <v>20.414212190736034</v>
      </c>
      <c r="S12" s="78">
        <v>20.091509040504405</v>
      </c>
      <c r="T12" s="78">
        <v>20.519683692051967</v>
      </c>
      <c r="U12" s="78">
        <v>20.655380509958015</v>
      </c>
      <c r="V12" s="78">
        <v>20.831197363603078</v>
      </c>
    </row>
    <row r="13" spans="1:23" s="37" customFormat="1" ht="15" customHeight="1">
      <c r="A13" s="194" t="s">
        <v>111</v>
      </c>
      <c r="B13" s="42" t="s">
        <v>24</v>
      </c>
      <c r="C13" s="78">
        <v>31.526421819308847</v>
      </c>
      <c r="D13" s="78">
        <v>31.911321369582268</v>
      </c>
      <c r="E13" s="78">
        <v>32.16389827635065</v>
      </c>
      <c r="F13" s="78">
        <v>32.485281228800758</v>
      </c>
      <c r="G13" s="78">
        <v>32.780788702503557</v>
      </c>
      <c r="H13" s="78">
        <v>32.530007562754179</v>
      </c>
      <c r="I13" s="78">
        <v>33.274620731519214</v>
      </c>
      <c r="J13" s="78">
        <v>33.658420403546906</v>
      </c>
      <c r="K13" s="78">
        <v>34.093409340934095</v>
      </c>
      <c r="L13" s="78">
        <v>34.502716200658618</v>
      </c>
      <c r="M13" s="78">
        <v>34.731262668865753</v>
      </c>
      <c r="N13" s="78">
        <v>33.746742045554697</v>
      </c>
      <c r="O13" s="78">
        <v>34.062523559420001</v>
      </c>
      <c r="P13" s="78">
        <v>34.205049770578945</v>
      </c>
      <c r="Q13" s="78">
        <v>34.30166481409784</v>
      </c>
      <c r="R13" s="78">
        <v>34.348607924598504</v>
      </c>
      <c r="S13" s="78">
        <v>33.853438335663995</v>
      </c>
      <c r="T13" s="78">
        <v>33.576553123357655</v>
      </c>
      <c r="U13" s="78">
        <v>33.94415678209883</v>
      </c>
      <c r="V13" s="78">
        <v>33.366288294885877</v>
      </c>
    </row>
    <row r="14" spans="1:23" s="37" customFormat="1" ht="15" customHeight="1">
      <c r="A14" s="194" t="s">
        <v>112</v>
      </c>
      <c r="B14" s="42" t="s">
        <v>24</v>
      </c>
      <c r="C14" s="78">
        <v>51.717340771734079</v>
      </c>
      <c r="D14" s="78">
        <v>51.022800350412425</v>
      </c>
      <c r="E14" s="78">
        <v>50.59837076837217</v>
      </c>
      <c r="F14" s="78">
        <v>50.034166365441457</v>
      </c>
      <c r="G14" s="78">
        <v>49.148885379160589</v>
      </c>
      <c r="H14" s="78">
        <v>49.148885379160589</v>
      </c>
      <c r="I14" s="78">
        <v>47.691052298996418</v>
      </c>
      <c r="J14" s="78">
        <v>47.15682863659206</v>
      </c>
      <c r="K14" s="78">
        <v>46.165866586658666</v>
      </c>
      <c r="L14" s="78">
        <v>45.416105368749186</v>
      </c>
      <c r="M14" s="78">
        <v>44.878945446762437</v>
      </c>
      <c r="N14" s="78">
        <v>46.827665227080999</v>
      </c>
      <c r="O14" s="78">
        <v>46.403890131430153</v>
      </c>
      <c r="P14" s="78">
        <v>46.040919690093524</v>
      </c>
      <c r="Q14" s="78">
        <v>45.71931708901073</v>
      </c>
      <c r="R14" s="78">
        <v>45.237179884665466</v>
      </c>
      <c r="S14" s="78">
        <v>46.055052623831607</v>
      </c>
      <c r="T14" s="78">
        <v>45.903763184590375</v>
      </c>
      <c r="U14" s="78">
        <v>45.400462707943149</v>
      </c>
      <c r="V14" s="78">
        <v>45.80373489564262</v>
      </c>
    </row>
    <row r="15" spans="1:23" s="37" customFormat="1" ht="15" customHeight="1">
      <c r="A15" s="194" t="s">
        <v>28</v>
      </c>
      <c r="B15" s="42" t="s">
        <v>24</v>
      </c>
      <c r="C15" s="337">
        <f>SUM(C12:C14)</f>
        <v>100</v>
      </c>
      <c r="D15" s="337">
        <f>SUM(D12:D14)</f>
        <v>100</v>
      </c>
      <c r="E15" s="337">
        <f t="shared" ref="E15:T15" si="1">SUM(E12:E14)</f>
        <v>100</v>
      </c>
      <c r="F15" s="337">
        <f t="shared" si="1"/>
        <v>100</v>
      </c>
      <c r="G15" s="337">
        <f t="shared" si="1"/>
        <v>99.62911823135201</v>
      </c>
      <c r="H15" s="337">
        <f t="shared" si="1"/>
        <v>100</v>
      </c>
      <c r="I15" s="337">
        <f t="shared" si="1"/>
        <v>100</v>
      </c>
      <c r="J15" s="337">
        <f t="shared" si="1"/>
        <v>100</v>
      </c>
      <c r="K15" s="337">
        <f t="shared" si="1"/>
        <v>100</v>
      </c>
      <c r="L15" s="337">
        <f t="shared" si="1"/>
        <v>100</v>
      </c>
      <c r="M15" s="337">
        <f t="shared" si="1"/>
        <v>100</v>
      </c>
      <c r="N15" s="337">
        <f t="shared" si="1"/>
        <v>100</v>
      </c>
      <c r="O15" s="337">
        <f t="shared" si="1"/>
        <v>100</v>
      </c>
      <c r="P15" s="337">
        <f t="shared" si="1"/>
        <v>100</v>
      </c>
      <c r="Q15" s="337">
        <f t="shared" si="1"/>
        <v>100</v>
      </c>
      <c r="R15" s="337">
        <f t="shared" si="1"/>
        <v>100</v>
      </c>
      <c r="S15" s="337">
        <f t="shared" si="1"/>
        <v>100</v>
      </c>
      <c r="T15" s="337">
        <f t="shared" si="1"/>
        <v>100</v>
      </c>
      <c r="U15" s="337">
        <f>SUM(U12:U14)</f>
        <v>100</v>
      </c>
      <c r="V15" s="337">
        <f>SUM(V12:V14)</f>
        <v>100.00122055413158</v>
      </c>
    </row>
    <row r="16" spans="1:23" s="37" customFormat="1" ht="15" customHeight="1">
      <c r="A16" s="136"/>
      <c r="B16" s="167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</row>
    <row r="17" spans="1:23" ht="15" customHeight="1">
      <c r="A17" s="193" t="s">
        <v>303</v>
      </c>
      <c r="B17" s="189" t="s">
        <v>26</v>
      </c>
      <c r="C17" s="191">
        <v>476.74438061041286</v>
      </c>
      <c r="D17" s="191">
        <v>481.65491282073026</v>
      </c>
      <c r="E17" s="191">
        <v>492.3137339776336</v>
      </c>
      <c r="F17" s="191">
        <v>500.31202980944198</v>
      </c>
      <c r="G17" s="191">
        <v>504.85905098612125</v>
      </c>
      <c r="H17" s="191">
        <v>507.52952441619061</v>
      </c>
      <c r="I17" s="191">
        <v>512.34173527517316</v>
      </c>
      <c r="J17" s="191">
        <v>510.64725799988003</v>
      </c>
      <c r="K17" s="191">
        <v>506.79025372878965</v>
      </c>
      <c r="L17" s="191">
        <v>501.86455586081973</v>
      </c>
      <c r="M17" s="191">
        <v>503.49783195366564</v>
      </c>
      <c r="N17" s="191">
        <v>495.48634773117249</v>
      </c>
      <c r="O17" s="191">
        <v>493.40115322054362</v>
      </c>
      <c r="P17" s="191">
        <v>488.75588136184649</v>
      </c>
      <c r="Q17" s="191">
        <v>472.89676931782532</v>
      </c>
      <c r="R17" s="191">
        <v>466.89255668175332</v>
      </c>
      <c r="S17" s="191">
        <v>464.45993444062549</v>
      </c>
      <c r="T17" s="279">
        <v>464.36250774843683</v>
      </c>
      <c r="U17" s="279">
        <v>460.87934061391081</v>
      </c>
      <c r="V17" s="279">
        <v>456.91823905956113</v>
      </c>
      <c r="W17" s="275"/>
    </row>
    <row r="18" spans="1:23" s="249" customFormat="1" ht="15" customHeight="1">
      <c r="A18" s="193" t="s">
        <v>304</v>
      </c>
      <c r="B18" s="189" t="s">
        <v>60</v>
      </c>
      <c r="C18" s="191">
        <f>C17*1000000*0.2778/1000</f>
        <v>132439.58893357267</v>
      </c>
      <c r="D18" s="191">
        <f t="shared" ref="D18:V18" si="2">D17*1000000*0.2778/1000</f>
        <v>133803.73478159888</v>
      </c>
      <c r="E18" s="191">
        <f t="shared" si="2"/>
        <v>136764.75529898662</v>
      </c>
      <c r="F18" s="191">
        <f t="shared" si="2"/>
        <v>138986.68188106298</v>
      </c>
      <c r="G18" s="191">
        <f t="shared" si="2"/>
        <v>140249.84436394446</v>
      </c>
      <c r="H18" s="191">
        <f t="shared" si="2"/>
        <v>140991.70188281775</v>
      </c>
      <c r="I18" s="191">
        <f t="shared" si="2"/>
        <v>142328.5340594431</v>
      </c>
      <c r="J18" s="191">
        <f t="shared" si="2"/>
        <v>141857.80827236667</v>
      </c>
      <c r="K18" s="191">
        <f t="shared" si="2"/>
        <v>140786.33248585777</v>
      </c>
      <c r="L18" s="191">
        <f t="shared" si="2"/>
        <v>139417.97361813573</v>
      </c>
      <c r="M18" s="191">
        <f t="shared" si="2"/>
        <v>139871.69771672829</v>
      </c>
      <c r="N18" s="191">
        <f t="shared" si="2"/>
        <v>137646.10739971971</v>
      </c>
      <c r="O18" s="191">
        <f t="shared" si="2"/>
        <v>137066.84036466703</v>
      </c>
      <c r="P18" s="191">
        <f t="shared" si="2"/>
        <v>135776.38384232094</v>
      </c>
      <c r="Q18" s="191">
        <f t="shared" si="2"/>
        <v>131370.72251649186</v>
      </c>
      <c r="R18" s="191">
        <f t="shared" si="2"/>
        <v>129702.75224619107</v>
      </c>
      <c r="S18" s="191">
        <f t="shared" si="2"/>
        <v>129026.96978760576</v>
      </c>
      <c r="T18" s="191">
        <f t="shared" si="2"/>
        <v>128999.90465251575</v>
      </c>
      <c r="U18" s="191">
        <f t="shared" si="2"/>
        <v>128032.28082254442</v>
      </c>
      <c r="V18" s="191">
        <f t="shared" si="2"/>
        <v>126931.88681074607</v>
      </c>
    </row>
    <row r="19" spans="1:23" s="181" customFormat="1" ht="15" customHeight="1">
      <c r="B19" s="177"/>
      <c r="C19" s="366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6"/>
      <c r="R19" s="366"/>
      <c r="S19" s="366"/>
      <c r="T19" s="366"/>
      <c r="U19" s="366"/>
      <c r="V19" s="366"/>
    </row>
    <row r="20" spans="1:23" s="249" customFormat="1" ht="15" customHeight="1">
      <c r="A20" s="346" t="s">
        <v>305</v>
      </c>
      <c r="B20" s="189" t="s">
        <v>93</v>
      </c>
      <c r="C20" s="191">
        <f>C18/'1'!C5*1000</f>
        <v>3511.9617335412127</v>
      </c>
      <c r="D20" s="191">
        <f>D18/'1'!D5*1000</f>
        <v>3519.9467230052578</v>
      </c>
      <c r="E20" s="191">
        <f>E18/'1'!E5*1000</f>
        <v>3577.5132830831731</v>
      </c>
      <c r="F20" s="191">
        <f>F18/'1'!F5*1000</f>
        <v>3614.4561381703115</v>
      </c>
      <c r="G20" s="191">
        <f>G18/'1'!G5*1000</f>
        <v>3632.8509652371254</v>
      </c>
      <c r="H20" s="191">
        <f>H18/'1'!H5*1000</f>
        <v>3624.7008629617872</v>
      </c>
      <c r="I20" s="191">
        <f>I18/'1'!I5*1000</f>
        <v>3592.3405870631777</v>
      </c>
      <c r="J20" s="191">
        <f>J18/'1'!J5*1000</f>
        <v>3571.2655020484031</v>
      </c>
      <c r="K20" s="191">
        <f>K18/'1'!K5*1000</f>
        <v>3512.9836432243178</v>
      </c>
      <c r="L20" s="191">
        <f>L18/'1'!L5*1000</f>
        <v>3469.0580412086824</v>
      </c>
      <c r="M20" s="191">
        <f>M18/'1'!M5*1000</f>
        <v>3470.6756089607775</v>
      </c>
      <c r="N20" s="191">
        <f>N18/'1'!N5*1000</f>
        <v>3536.3694319481979</v>
      </c>
      <c r="O20" s="191">
        <f>O18/'1'!O5*1000</f>
        <v>3503.2162849426732</v>
      </c>
      <c r="P20" s="191">
        <f>P18/'1'!P5*1000</f>
        <v>3448.1139711588221</v>
      </c>
      <c r="Q20" s="191">
        <f>Q18/'1'!Q5*1000</f>
        <v>3311.4217210246993</v>
      </c>
      <c r="R20" s="191">
        <f>R18/'1'!R5*1000</f>
        <v>3225.0727862891581</v>
      </c>
      <c r="S20" s="191">
        <f>S18/'1'!S5*1000</f>
        <v>3197.6151715597075</v>
      </c>
      <c r="T20" s="191">
        <f>T18/'1'!T5*1000</f>
        <v>3170.8552627022527</v>
      </c>
      <c r="U20" s="191">
        <f>U18/'1'!U5*1000</f>
        <v>3140.509243096164</v>
      </c>
      <c r="V20" s="191">
        <f>V18/'1'!V5*1000</f>
        <v>3106.2031815472319</v>
      </c>
    </row>
    <row r="21" spans="1:23" ht="15" customHeight="1">
      <c r="A21" s="194" t="s">
        <v>63</v>
      </c>
      <c r="B21" s="189" t="s">
        <v>93</v>
      </c>
      <c r="C21" s="191">
        <v>2192.4133072093036</v>
      </c>
      <c r="D21" s="191">
        <v>2202.3130226452804</v>
      </c>
      <c r="E21" s="191">
        <v>2248.0308276709616</v>
      </c>
      <c r="F21" s="191">
        <v>2279.0895883795461</v>
      </c>
      <c r="G21" s="191">
        <v>2268.5765086901056</v>
      </c>
      <c r="H21" s="191">
        <v>2235.6119953963812</v>
      </c>
      <c r="I21" s="191">
        <v>2201.852619800251</v>
      </c>
      <c r="J21" s="191">
        <v>2192.1889825618036</v>
      </c>
      <c r="K21" s="191">
        <v>2139.3202686509844</v>
      </c>
      <c r="L21" s="191">
        <v>2124.0572680909836</v>
      </c>
      <c r="M21" s="191">
        <v>2240.2653262645113</v>
      </c>
      <c r="N21" s="191">
        <v>2283.7197447812791</v>
      </c>
      <c r="O21" s="191">
        <v>2270.9918314080564</v>
      </c>
      <c r="P21" s="191">
        <v>2240.0867593009939</v>
      </c>
      <c r="Q21" s="191">
        <v>2164.3659429957515</v>
      </c>
      <c r="R21" s="191">
        <v>2114.5575626627988</v>
      </c>
      <c r="S21" s="191">
        <v>2082.5752952381199</v>
      </c>
      <c r="T21" s="191">
        <v>2067.8486461068073</v>
      </c>
      <c r="U21" s="191">
        <v>1930.791705273974</v>
      </c>
      <c r="V21" s="191">
        <v>1957.6840502891685</v>
      </c>
    </row>
    <row r="22" spans="1:23" ht="15" customHeight="1">
      <c r="A22" s="194" t="s">
        <v>64</v>
      </c>
      <c r="B22" s="189" t="s">
        <v>93</v>
      </c>
      <c r="C22" s="191">
        <v>3529.2385975583948</v>
      </c>
      <c r="D22" s="191">
        <v>3540.4139527405591</v>
      </c>
      <c r="E22" s="191">
        <v>3593.7754748632624</v>
      </c>
      <c r="F22" s="191">
        <v>3642.7493558546735</v>
      </c>
      <c r="G22" s="191">
        <v>3657.4924718039338</v>
      </c>
      <c r="H22" s="191">
        <v>3669.921373588968</v>
      </c>
      <c r="I22" s="191">
        <v>3649.8541144046621</v>
      </c>
      <c r="J22" s="191">
        <v>3631.0745155942841</v>
      </c>
      <c r="K22" s="191">
        <v>3583.7274868625409</v>
      </c>
      <c r="L22" s="191">
        <v>3542.9083147865972</v>
      </c>
      <c r="M22" s="191">
        <v>3562.3187031419629</v>
      </c>
      <c r="N22" s="191">
        <v>3595.5884690997805</v>
      </c>
      <c r="O22" s="191">
        <v>3560.0014883143895</v>
      </c>
      <c r="P22" s="191">
        <v>3507.869723435213</v>
      </c>
      <c r="Q22" s="191">
        <v>3379.7192451399505</v>
      </c>
      <c r="R22" s="191">
        <v>3306.660165839739</v>
      </c>
      <c r="S22" s="191">
        <v>3263.6037783383076</v>
      </c>
      <c r="T22" s="191">
        <v>3243.9845898169565</v>
      </c>
      <c r="U22" s="191">
        <v>3199.9798448970328</v>
      </c>
      <c r="V22" s="191">
        <v>3196.1638980589396</v>
      </c>
    </row>
    <row r="23" spans="1:23" ht="15" customHeight="1">
      <c r="A23" s="194" t="s">
        <v>65</v>
      </c>
      <c r="B23" s="189" t="s">
        <v>93</v>
      </c>
      <c r="C23" s="191">
        <v>5046.399120677419</v>
      </c>
      <c r="D23" s="191">
        <v>5093.8455558624673</v>
      </c>
      <c r="E23" s="191">
        <v>5197.2909668412949</v>
      </c>
      <c r="F23" s="191">
        <v>5263.3256181773468</v>
      </c>
      <c r="G23" s="191">
        <v>5357.4413389767278</v>
      </c>
      <c r="H23" s="191">
        <v>5425.0713718151892</v>
      </c>
      <c r="I23" s="191">
        <v>5466.4156530290875</v>
      </c>
      <c r="J23" s="191">
        <v>5454.4279624716655</v>
      </c>
      <c r="K23" s="191">
        <v>5458.8373814772267</v>
      </c>
      <c r="L23" s="191">
        <v>5430.0750465452875</v>
      </c>
      <c r="M23" s="191">
        <v>5280.281090413795</v>
      </c>
      <c r="N23" s="191">
        <v>5372.8720997550763</v>
      </c>
      <c r="O23" s="191">
        <v>5336.7425872228005</v>
      </c>
      <c r="P23" s="191">
        <v>5274.1008227011407</v>
      </c>
      <c r="Q23" s="191">
        <v>5062.0530824745583</v>
      </c>
      <c r="R23" s="191">
        <v>4955.5343859773966</v>
      </c>
      <c r="S23" s="191">
        <v>4902.8897670149681</v>
      </c>
      <c r="T23" s="191">
        <v>4894.5192841128883</v>
      </c>
      <c r="U23" s="191">
        <v>4951.8487251600673</v>
      </c>
      <c r="V23" s="191">
        <v>4919.222981430722</v>
      </c>
    </row>
    <row r="24" spans="1:23" ht="15" customHeight="1">
      <c r="A24" s="242" t="s">
        <v>302</v>
      </c>
      <c r="B24" s="189"/>
      <c r="C24" s="367"/>
      <c r="D24" s="366"/>
      <c r="E24" s="366"/>
      <c r="F24" s="366"/>
      <c r="G24" s="366"/>
      <c r="H24" s="366"/>
      <c r="I24" s="366"/>
      <c r="J24" s="366"/>
      <c r="K24" s="366"/>
      <c r="L24" s="366"/>
      <c r="M24" s="366"/>
      <c r="N24" s="366"/>
      <c r="O24" s="366"/>
      <c r="P24" s="366"/>
      <c r="Q24" s="366"/>
      <c r="R24" s="366"/>
      <c r="S24" s="366"/>
      <c r="T24" s="366"/>
      <c r="U24" s="366"/>
      <c r="V24" s="366"/>
    </row>
    <row r="25" spans="1:23" ht="15" customHeight="1">
      <c r="A25" s="245" t="s">
        <v>133</v>
      </c>
      <c r="B25" s="189" t="s">
        <v>93</v>
      </c>
      <c r="C25" s="191">
        <v>2626.7514507703318</v>
      </c>
      <c r="D25" s="191">
        <v>2662.5442942151371</v>
      </c>
      <c r="E25" s="191">
        <v>2728.1472934159933</v>
      </c>
      <c r="F25" s="191">
        <v>2763.9170594374496</v>
      </c>
      <c r="G25" s="191">
        <v>2789.6030395275338</v>
      </c>
      <c r="H25" s="191">
        <v>2811.8780595266176</v>
      </c>
      <c r="I25" s="191">
        <v>2796.6522857142854</v>
      </c>
      <c r="J25" s="191">
        <v>2800.9768106543138</v>
      </c>
      <c r="K25" s="191">
        <v>2757.4129489099323</v>
      </c>
      <c r="L25" s="191">
        <v>2737.4164959619684</v>
      </c>
      <c r="M25" s="191">
        <v>2862.2869780898727</v>
      </c>
      <c r="N25" s="191">
        <v>2899.1476935409278</v>
      </c>
      <c r="O25" s="191">
        <v>2916.9149099087595</v>
      </c>
      <c r="P25" s="191">
        <v>2905.0473377584281</v>
      </c>
      <c r="Q25" s="191">
        <v>2746.1598418704652</v>
      </c>
      <c r="R25" s="191">
        <v>2675.4639081008499</v>
      </c>
      <c r="S25" s="191">
        <v>2648.4332850344667</v>
      </c>
      <c r="T25" s="191">
        <v>2600.3811673537157</v>
      </c>
      <c r="U25" s="191">
        <v>2588.6886015475943</v>
      </c>
      <c r="V25" s="191">
        <v>2633.3155818324194</v>
      </c>
    </row>
    <row r="26" spans="1:23" ht="15" customHeight="1">
      <c r="A26" s="368" t="s">
        <v>63</v>
      </c>
      <c r="B26" s="189" t="s">
        <v>93</v>
      </c>
      <c r="C26" s="191">
        <v>1640.6804652272515</v>
      </c>
      <c r="D26" s="191">
        <v>1665.1366632278771</v>
      </c>
      <c r="E26" s="191">
        <v>1716.2189110022184</v>
      </c>
      <c r="F26" s="191">
        <v>1744.8114649519448</v>
      </c>
      <c r="G26" s="191">
        <v>1740.5937594773279</v>
      </c>
      <c r="H26" s="191">
        <v>1738.979793321387</v>
      </c>
      <c r="I26" s="191">
        <v>1719.6025854587479</v>
      </c>
      <c r="J26" s="191">
        <v>1724.2853066385176</v>
      </c>
      <c r="K26" s="191">
        <v>1685.3513076986055</v>
      </c>
      <c r="L26" s="191">
        <v>1685.1489816679241</v>
      </c>
      <c r="M26" s="191">
        <v>1790.0106510178764</v>
      </c>
      <c r="N26" s="191">
        <v>1803.2537608439445</v>
      </c>
      <c r="O26" s="191">
        <v>1821.0008820915575</v>
      </c>
      <c r="P26" s="191">
        <v>1823.6533503466069</v>
      </c>
      <c r="Q26" s="191">
        <v>1725.0030578550723</v>
      </c>
      <c r="R26" s="191">
        <v>1689.6424723679281</v>
      </c>
      <c r="S26" s="191">
        <v>1663.3406264084565</v>
      </c>
      <c r="T26" s="191">
        <v>1662.9573278625667</v>
      </c>
      <c r="U26" s="191">
        <v>1551.0089934676882</v>
      </c>
      <c r="V26" s="191">
        <v>1596.9457952997764</v>
      </c>
    </row>
    <row r="27" spans="1:23" ht="15" customHeight="1">
      <c r="A27" s="368" t="s">
        <v>64</v>
      </c>
      <c r="B27" s="189" t="s">
        <v>93</v>
      </c>
      <c r="C27" s="191">
        <v>2616.8771634994068</v>
      </c>
      <c r="D27" s="191">
        <v>2654.6008805322463</v>
      </c>
      <c r="E27" s="191">
        <v>2714.5071456845108</v>
      </c>
      <c r="F27" s="191">
        <v>2759.3956187155459</v>
      </c>
      <c r="G27" s="191">
        <v>2784.138425993146</v>
      </c>
      <c r="H27" s="191">
        <v>2814.3742198618252</v>
      </c>
      <c r="I27" s="191">
        <v>2813.8628176143029</v>
      </c>
      <c r="J27" s="191">
        <v>2824.7281892966198</v>
      </c>
      <c r="K27" s="191">
        <v>2792.8745659621959</v>
      </c>
      <c r="L27" s="191">
        <v>2778.7466877057091</v>
      </c>
      <c r="M27" s="191">
        <v>2912.0153267440623</v>
      </c>
      <c r="N27" s="191">
        <v>2918.9510454038891</v>
      </c>
      <c r="O27" s="191">
        <v>2938.6014912993337</v>
      </c>
      <c r="P27" s="191">
        <v>2931.5906616185448</v>
      </c>
      <c r="Q27" s="191">
        <v>2778.4367599943589</v>
      </c>
      <c r="R27" s="191">
        <v>2720.0715019550184</v>
      </c>
      <c r="S27" s="191">
        <v>2678.3038629395282</v>
      </c>
      <c r="T27" s="191">
        <v>2677.0511527153071</v>
      </c>
      <c r="U27" s="191">
        <v>2655.8108479654065</v>
      </c>
      <c r="V27" s="191">
        <v>2684.1133671906609</v>
      </c>
    </row>
    <row r="28" spans="1:23" ht="15" customHeight="1">
      <c r="A28" s="368" t="s">
        <v>65</v>
      </c>
      <c r="B28" s="189" t="s">
        <v>93</v>
      </c>
      <c r="C28" s="191">
        <v>3798.6405625516982</v>
      </c>
      <c r="D28" s="191">
        <v>3880.4957717811067</v>
      </c>
      <c r="E28" s="191">
        <v>3990.9474108133395</v>
      </c>
      <c r="F28" s="191">
        <v>4052.8400746405459</v>
      </c>
      <c r="G28" s="191">
        <v>4144.727082451047</v>
      </c>
      <c r="H28" s="191">
        <v>4240.8667876635418</v>
      </c>
      <c r="I28" s="191">
        <v>4281.6951121007878</v>
      </c>
      <c r="J28" s="191">
        <v>4299.5331006106289</v>
      </c>
      <c r="K28" s="191">
        <v>4301.5792180407707</v>
      </c>
      <c r="L28" s="191">
        <v>4293.2474274058131</v>
      </c>
      <c r="M28" s="191">
        <v>4479.6254832720469</v>
      </c>
      <c r="N28" s="191">
        <v>4548.0198698347476</v>
      </c>
      <c r="O28" s="191">
        <v>4586.8847748296612</v>
      </c>
      <c r="P28" s="191">
        <v>4576.4665636101363</v>
      </c>
      <c r="Q28" s="191">
        <v>4344.331446276833</v>
      </c>
      <c r="R28" s="191">
        <v>4250.7874214631574</v>
      </c>
      <c r="S28" s="191">
        <v>4193.8086095010949</v>
      </c>
      <c r="T28" s="191">
        <v>4204.880293962312</v>
      </c>
      <c r="U28" s="191">
        <v>4283.105684858273</v>
      </c>
      <c r="V28" s="191">
        <v>4310.324623049316</v>
      </c>
    </row>
    <row r="29" spans="1:23" s="181" customFormat="1" ht="15" customHeight="1">
      <c r="B29" s="177"/>
      <c r="C29" s="367"/>
      <c r="D29" s="366"/>
      <c r="E29" s="366"/>
      <c r="F29" s="366"/>
      <c r="G29" s="366"/>
      <c r="H29" s="366"/>
      <c r="I29" s="366"/>
      <c r="J29" s="366"/>
      <c r="K29" s="366"/>
      <c r="L29" s="366"/>
      <c r="M29" s="366"/>
      <c r="N29" s="366"/>
      <c r="O29" s="366"/>
      <c r="P29" s="366"/>
      <c r="Q29" s="366"/>
      <c r="R29" s="366"/>
      <c r="S29" s="366"/>
      <c r="T29" s="366"/>
      <c r="U29" s="366"/>
      <c r="V29" s="366"/>
    </row>
    <row r="30" spans="1:23" s="249" customFormat="1" ht="15" customHeight="1">
      <c r="A30" s="190" t="s">
        <v>306</v>
      </c>
      <c r="B30" s="189" t="s">
        <v>93</v>
      </c>
      <c r="C30" s="191">
        <f>C18/'1'!C6*1000</f>
        <v>1641.8978947289345</v>
      </c>
      <c r="D30" s="191">
        <f>D18/'1'!D6*1000</f>
        <v>1657.938177007826</v>
      </c>
      <c r="E30" s="191">
        <f>E18/'1'!E6*1000</f>
        <v>1692.4006145069998</v>
      </c>
      <c r="F30" s="191">
        <f>F18/'1'!F6*1000</f>
        <v>1720.5325234220707</v>
      </c>
      <c r="G30" s="191">
        <f>G18/'1'!G6*1000</f>
        <v>1738.5798342359221</v>
      </c>
      <c r="H30" s="191">
        <f>H18/'1'!H6*1000</f>
        <v>1751.2147672463539</v>
      </c>
      <c r="I30" s="191">
        <f>I18/'1'!I6*1000</f>
        <v>1770.440370131246</v>
      </c>
      <c r="J30" s="191">
        <f>J18/'1'!J6*1000</f>
        <v>1768.935146842424</v>
      </c>
      <c r="K30" s="191">
        <f>K18/'1'!K6*1000</f>
        <v>1760.0051565888809</v>
      </c>
      <c r="L30" s="191">
        <f>L18/'1'!L6*1000</f>
        <v>1750.3452357970482</v>
      </c>
      <c r="M30" s="191">
        <f>M18/'1'!M6*1000</f>
        <v>1761.0094516565939</v>
      </c>
      <c r="N30" s="191">
        <f>N18/'1'!N6*1000</f>
        <v>1733.097975368534</v>
      </c>
      <c r="O30" s="191">
        <f>O18/'1'!O6*1000</f>
        <v>1722.2697790370928</v>
      </c>
      <c r="P30" s="191">
        <f>P18/'1'!P6*1000</f>
        <v>1702.1836853085392</v>
      </c>
      <c r="Q30" s="191">
        <f>Q18/'1'!Q6*1000</f>
        <v>1640.7394029636293</v>
      </c>
      <c r="R30" s="191">
        <f>R18/'1'!R6*1000</f>
        <v>1608.5367493388778</v>
      </c>
      <c r="S30" s="191">
        <f>S18/'1'!S6*1000</f>
        <v>1582.7257646721837</v>
      </c>
      <c r="T30" s="191">
        <f>T18/'1'!T6*1000</f>
        <v>1576.6497348111777</v>
      </c>
      <c r="U30" s="191">
        <f>U18/'1'!U6*1000</f>
        <v>1567.2560449315038</v>
      </c>
      <c r="V30" s="191">
        <f>V18/'1'!V6*1000</f>
        <v>1549.2723887555969</v>
      </c>
    </row>
    <row r="31" spans="1:23" ht="15" customHeight="1">
      <c r="A31" s="194" t="s">
        <v>63</v>
      </c>
      <c r="B31" s="189" t="s">
        <v>93</v>
      </c>
      <c r="C31" s="191">
        <v>2192.4133072093036</v>
      </c>
      <c r="D31" s="191">
        <v>2202.3130226452804</v>
      </c>
      <c r="E31" s="191">
        <v>2248.0308276709616</v>
      </c>
      <c r="F31" s="191">
        <v>2279.0895883795461</v>
      </c>
      <c r="G31" s="191">
        <v>2268.5765086901056</v>
      </c>
      <c r="H31" s="191">
        <v>2235.6119953963812</v>
      </c>
      <c r="I31" s="191">
        <v>2201.852619800251</v>
      </c>
      <c r="J31" s="191">
        <v>2192.1889825618036</v>
      </c>
      <c r="K31" s="191">
        <v>2139.3202686509844</v>
      </c>
      <c r="L31" s="191">
        <v>2124.0572680909836</v>
      </c>
      <c r="M31" s="191">
        <v>2240.2653262645113</v>
      </c>
      <c r="N31" s="191">
        <v>2283.7197447812791</v>
      </c>
      <c r="O31" s="191">
        <v>2270.9918314080564</v>
      </c>
      <c r="P31" s="191">
        <v>2240.0867593009939</v>
      </c>
      <c r="Q31" s="191">
        <v>2164.365942995752</v>
      </c>
      <c r="R31" s="191">
        <v>2114.5575626627988</v>
      </c>
      <c r="S31" s="191">
        <v>2082.5752952381199</v>
      </c>
      <c r="T31" s="191">
        <v>2067.8486461068073</v>
      </c>
      <c r="U31" s="191">
        <v>1983.3123519920464</v>
      </c>
      <c r="V31" s="191">
        <v>1957.6840502891685</v>
      </c>
    </row>
    <row r="32" spans="1:23" ht="15" customHeight="1">
      <c r="A32" s="194" t="s">
        <v>64</v>
      </c>
      <c r="B32" s="189" t="s">
        <v>93</v>
      </c>
      <c r="C32" s="191">
        <v>1764.6192987791974</v>
      </c>
      <c r="D32" s="191">
        <v>1770.2069763702796</v>
      </c>
      <c r="E32" s="191">
        <v>1796.8877374316312</v>
      </c>
      <c r="F32" s="191">
        <v>1821.3746779273367</v>
      </c>
      <c r="G32" s="191">
        <v>1828.7462359019669</v>
      </c>
      <c r="H32" s="191">
        <v>1834.960686794484</v>
      </c>
      <c r="I32" s="191">
        <v>1824.9270572023311</v>
      </c>
      <c r="J32" s="191">
        <v>1815.537257797142</v>
      </c>
      <c r="K32" s="191">
        <v>1791.8637434312704</v>
      </c>
      <c r="L32" s="191">
        <v>1771.4541573932986</v>
      </c>
      <c r="M32" s="191">
        <v>1781.1593515709815</v>
      </c>
      <c r="N32" s="191">
        <v>1797.7942345498902</v>
      </c>
      <c r="O32" s="191">
        <v>1780.0664050352852</v>
      </c>
      <c r="P32" s="191">
        <v>1753.9348617176065</v>
      </c>
      <c r="Q32" s="191">
        <v>1689.7980948211105</v>
      </c>
      <c r="R32" s="191">
        <v>1653.270389448269</v>
      </c>
      <c r="S32" s="191">
        <v>1631.8018891691538</v>
      </c>
      <c r="T32" s="191">
        <v>1621.9922949084785</v>
      </c>
      <c r="U32" s="191">
        <v>1613.6068579587165</v>
      </c>
      <c r="V32" s="191">
        <v>1598.1404076002357</v>
      </c>
    </row>
    <row r="33" spans="1:22" ht="15" customHeight="1">
      <c r="A33" s="194" t="s">
        <v>65</v>
      </c>
      <c r="B33" s="189" t="s">
        <v>93</v>
      </c>
      <c r="C33" s="191">
        <v>1388.7229730532706</v>
      </c>
      <c r="D33" s="191">
        <v>1405.6415468313157</v>
      </c>
      <c r="E33" s="191">
        <v>1436.6904578043329</v>
      </c>
      <c r="F33" s="191">
        <v>1459.9151744854112</v>
      </c>
      <c r="G33" s="191">
        <v>1489.4596745372776</v>
      </c>
      <c r="H33" s="191">
        <v>1515.2185939385276</v>
      </c>
      <c r="I33" s="191">
        <v>1560.2402344076959</v>
      </c>
      <c r="J33" s="191">
        <v>1563.4808541470311</v>
      </c>
      <c r="K33" s="191">
        <v>1574.2808663308635</v>
      </c>
      <c r="L33" s="191">
        <v>1569.0682842300805</v>
      </c>
      <c r="M33" s="191">
        <v>1527.6760053144101</v>
      </c>
      <c r="N33" s="191">
        <v>1458.1054046093946</v>
      </c>
      <c r="O33" s="191">
        <v>1448.8148487583819</v>
      </c>
      <c r="P33" s="191">
        <v>1432.9469845857584</v>
      </c>
      <c r="Q33" s="191">
        <v>1375.0664040245586</v>
      </c>
      <c r="R33" s="191">
        <v>1346.1740337925276</v>
      </c>
      <c r="S33" s="191">
        <v>1328.5923688802845</v>
      </c>
      <c r="T33" s="191">
        <v>1323.910256331616</v>
      </c>
      <c r="U33" s="191">
        <v>1343.2702424933386</v>
      </c>
      <c r="V33" s="191">
        <v>1327.8900205690095</v>
      </c>
    </row>
    <row r="34" spans="1:22" ht="15" customHeight="1">
      <c r="A34" s="242" t="s">
        <v>302</v>
      </c>
      <c r="B34" s="177"/>
      <c r="C34" s="367"/>
      <c r="D34" s="366"/>
      <c r="E34" s="366"/>
      <c r="F34" s="366"/>
      <c r="G34" s="366"/>
      <c r="H34" s="366"/>
      <c r="I34" s="366"/>
      <c r="J34" s="366"/>
      <c r="K34" s="366"/>
      <c r="L34" s="366"/>
      <c r="M34" s="366"/>
      <c r="N34" s="366"/>
      <c r="O34" s="366"/>
      <c r="P34" s="366"/>
      <c r="Q34" s="366"/>
      <c r="R34" s="366"/>
      <c r="S34" s="366"/>
      <c r="T34" s="366"/>
      <c r="U34" s="366"/>
      <c r="V34" s="366"/>
    </row>
    <row r="35" spans="1:22" ht="15" customHeight="1">
      <c r="A35" s="245" t="s">
        <v>133</v>
      </c>
      <c r="B35" s="189" t="s">
        <v>93</v>
      </c>
      <c r="C35" s="191">
        <v>1228.0480267782425</v>
      </c>
      <c r="D35" s="191">
        <v>1254.0910930563077</v>
      </c>
      <c r="E35" s="191">
        <v>1290.5942733114632</v>
      </c>
      <c r="F35" s="191">
        <v>1315.6638263178593</v>
      </c>
      <c r="G35" s="191">
        <v>1335.0252009936876</v>
      </c>
      <c r="H35" s="191">
        <v>1358.5127622132682</v>
      </c>
      <c r="I35" s="191">
        <v>1378.2952890600509</v>
      </c>
      <c r="J35" s="191">
        <v>1387.3573912230233</v>
      </c>
      <c r="K35" s="191">
        <v>1381.4986342817201</v>
      </c>
      <c r="L35" s="191">
        <v>1381.188744951025</v>
      </c>
      <c r="M35" s="191">
        <v>1452.3150503481179</v>
      </c>
      <c r="N35" s="191">
        <v>1420.772915917504</v>
      </c>
      <c r="O35" s="191">
        <v>1434.0658375321989</v>
      </c>
      <c r="P35" s="191">
        <v>1434.0953416106313</v>
      </c>
      <c r="Q35" s="191">
        <v>1360.6983989424859</v>
      </c>
      <c r="R35" s="191">
        <v>1334.4470999330304</v>
      </c>
      <c r="S35" s="191">
        <v>1310.9293186834327</v>
      </c>
      <c r="T35" s="191">
        <v>1312.7604116103255</v>
      </c>
      <c r="U35" s="191">
        <v>1311.1708400606524</v>
      </c>
      <c r="V35" s="191">
        <v>1313.41154566093</v>
      </c>
    </row>
    <row r="36" spans="1:22" ht="15" customHeight="1">
      <c r="A36" s="368" t="s">
        <v>63</v>
      </c>
      <c r="B36" s="189" t="s">
        <v>93</v>
      </c>
      <c r="C36" s="191">
        <v>1640.6804652272515</v>
      </c>
      <c r="D36" s="191">
        <v>1665.1366632278771</v>
      </c>
      <c r="E36" s="191">
        <v>1716.2189110022184</v>
      </c>
      <c r="F36" s="191">
        <v>1744.8114649519448</v>
      </c>
      <c r="G36" s="191">
        <v>1740.5937594773279</v>
      </c>
      <c r="H36" s="191">
        <v>1738.979793321387</v>
      </c>
      <c r="I36" s="191">
        <v>1719.6025854587479</v>
      </c>
      <c r="J36" s="191">
        <v>1724.2853066385176</v>
      </c>
      <c r="K36" s="191">
        <v>1685.3513076986055</v>
      </c>
      <c r="L36" s="191">
        <v>1685.1489816679241</v>
      </c>
      <c r="M36" s="191">
        <v>1790.0106510178764</v>
      </c>
      <c r="N36" s="191">
        <v>1803.2537608439445</v>
      </c>
      <c r="O36" s="191">
        <v>1821.0008820915573</v>
      </c>
      <c r="P36" s="191">
        <v>1823.6533503466071</v>
      </c>
      <c r="Q36" s="191">
        <v>1725.0030578550725</v>
      </c>
      <c r="R36" s="191">
        <v>1689.6424723679281</v>
      </c>
      <c r="S36" s="191">
        <v>1663.3406264084565</v>
      </c>
      <c r="T36" s="191">
        <v>1662.9573278625667</v>
      </c>
      <c r="U36" s="191">
        <v>1593.1989382348845</v>
      </c>
      <c r="V36" s="191">
        <v>1596.9457952997764</v>
      </c>
    </row>
    <row r="37" spans="1:22" ht="15" customHeight="1">
      <c r="A37" s="368" t="s">
        <v>64</v>
      </c>
      <c r="B37" s="189" t="s">
        <v>93</v>
      </c>
      <c r="C37" s="191">
        <v>1308.4385817497034</v>
      </c>
      <c r="D37" s="191">
        <v>1327.3004402661231</v>
      </c>
      <c r="E37" s="191">
        <v>1357.2535728422554</v>
      </c>
      <c r="F37" s="191">
        <v>1379.6978093577729</v>
      </c>
      <c r="G37" s="191">
        <v>1392.069212996573</v>
      </c>
      <c r="H37" s="191">
        <v>1407.1871099309126</v>
      </c>
      <c r="I37" s="191">
        <v>1406.9314088071515</v>
      </c>
      <c r="J37" s="191">
        <v>1412.3640946483099</v>
      </c>
      <c r="K37" s="191">
        <v>1396.437282981098</v>
      </c>
      <c r="L37" s="191">
        <v>1389.3733438528545</v>
      </c>
      <c r="M37" s="191">
        <v>1456.0076633720312</v>
      </c>
      <c r="N37" s="191">
        <v>1459.4755227019446</v>
      </c>
      <c r="O37" s="191">
        <v>1469.3549453894452</v>
      </c>
      <c r="P37" s="191">
        <v>1465.7953308092724</v>
      </c>
      <c r="Q37" s="191">
        <v>1389.1677985888418</v>
      </c>
      <c r="R37" s="191">
        <v>1359.9866468958044</v>
      </c>
      <c r="S37" s="191">
        <v>1339.1519314697641</v>
      </c>
      <c r="T37" s="191">
        <v>1338.5255763576538</v>
      </c>
      <c r="U37" s="191">
        <v>1339.2067467400029</v>
      </c>
      <c r="V37" s="191">
        <v>1342.105776644443</v>
      </c>
    </row>
    <row r="38" spans="1:22" ht="15" customHeight="1">
      <c r="A38" s="368" t="s">
        <v>65</v>
      </c>
      <c r="B38" s="189" t="s">
        <v>93</v>
      </c>
      <c r="C38" s="191">
        <v>1045.3512077497753</v>
      </c>
      <c r="D38" s="191">
        <v>1070.8188969021908</v>
      </c>
      <c r="E38" s="191">
        <v>1103.2201389715883</v>
      </c>
      <c r="F38" s="191">
        <v>1124.1566936873776</v>
      </c>
      <c r="G38" s="191">
        <v>1152.3045164041866</v>
      </c>
      <c r="H38" s="191">
        <v>1184.4710918400535</v>
      </c>
      <c r="I38" s="191">
        <v>1222.0938562665995</v>
      </c>
      <c r="J38" s="191">
        <v>1232.4367891238896</v>
      </c>
      <c r="K38" s="191">
        <v>1240.5377527724609</v>
      </c>
      <c r="L38" s="191">
        <v>1240.5718736761596</v>
      </c>
      <c r="M38" s="191">
        <v>1296.0325873585989</v>
      </c>
      <c r="N38" s="191">
        <v>1234.2546461843488</v>
      </c>
      <c r="O38" s="191">
        <v>1245.2440159335567</v>
      </c>
      <c r="P38" s="191">
        <v>1243.4032231913395</v>
      </c>
      <c r="Q38" s="191">
        <v>1180.1030377189288</v>
      </c>
      <c r="R38" s="191">
        <v>1154.7290774811095</v>
      </c>
      <c r="S38" s="191">
        <v>1136.4445010804138</v>
      </c>
      <c r="T38" s="191">
        <v>1137.370970402128</v>
      </c>
      <c r="U38" s="191">
        <v>1161.8627165833288</v>
      </c>
      <c r="V38" s="191">
        <v>1163.5246204463338</v>
      </c>
    </row>
    <row r="39" spans="1:22" ht="15" customHeight="1"/>
    <row r="40" spans="1:22" ht="15" customHeight="1"/>
    <row r="41" spans="1:22" s="37" customFormat="1" ht="15" customHeight="1">
      <c r="A41" s="47" t="s">
        <v>290</v>
      </c>
      <c r="B41" s="38"/>
    </row>
    <row r="42" spans="1:22" s="37" customFormat="1" ht="15" customHeight="1">
      <c r="A42" s="323" t="s">
        <v>266</v>
      </c>
      <c r="B42" s="38"/>
    </row>
    <row r="43" spans="1:22" ht="15" customHeight="1">
      <c r="A43" s="106" t="s">
        <v>291</v>
      </c>
    </row>
    <row r="44" spans="1:22" ht="15" customHeight="1">
      <c r="A44" s="323" t="s">
        <v>266</v>
      </c>
    </row>
    <row r="45" spans="1:22" ht="15" customHeight="1">
      <c r="A45" s="106" t="s">
        <v>186</v>
      </c>
    </row>
    <row r="74" spans="14:14">
      <c r="N74" s="283">
        <v>15428</v>
      </c>
    </row>
    <row r="75" spans="14:14">
      <c r="N75" s="283">
        <v>26802</v>
      </c>
    </row>
    <row r="76" spans="14:14">
      <c r="N76" s="283">
        <v>37191</v>
      </c>
    </row>
    <row r="77" spans="14:14">
      <c r="N77" s="283">
        <f>SUM(N74:N76)</f>
        <v>79421</v>
      </c>
    </row>
    <row r="79" spans="14:14">
      <c r="N79" s="283">
        <f>N74*N31/1000</f>
        <v>35233.228222485573</v>
      </c>
    </row>
    <row r="80" spans="14:14">
      <c r="N80" s="283">
        <f>N75*N32/1000</f>
        <v>48184.481074406154</v>
      </c>
    </row>
    <row r="81" spans="14:14">
      <c r="N81" s="283">
        <f>N76*N33/1000</f>
        <v>54228.398102827996</v>
      </c>
    </row>
    <row r="82" spans="14:14">
      <c r="N82" s="283">
        <f>SUM(N79:N81)</f>
        <v>137646.10739971971</v>
      </c>
    </row>
    <row r="83" spans="14:14">
      <c r="N83" s="284">
        <f>N18-N82</f>
        <v>0</v>
      </c>
    </row>
  </sheetData>
  <pageMargins left="0.59055118110236227" right="0.19685039370078741" top="0.78740157480314965" bottom="0.78740157480314965" header="0.31496062992125984" footer="0.19685039370078741"/>
  <pageSetup paperSize="9" scale="70" firstPageNumber="19" orientation="portrait" r:id="rId1"/>
  <headerFooter>
    <oddFooter>&amp;L&amp;"MetaNormalLF-Roman,Standard"Statistisches Bundesamt, Private Haushalte und Umwelt, 2021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zoomScaleNormal="100" workbookViewId="0"/>
  </sheetViews>
  <sheetFormatPr baseColWidth="10" defaultRowHeight="12.95" customHeight="1"/>
  <cols>
    <col min="1" max="1" width="32.7109375" style="114" customWidth="1"/>
    <col min="2" max="2" width="11.7109375" style="178" customWidth="1"/>
    <col min="3" max="3" width="11.7109375" style="115" customWidth="1"/>
    <col min="4" max="6" width="11.7109375" style="116" hidden="1" customWidth="1"/>
    <col min="7" max="7" width="11.7109375" style="115" hidden="1" customWidth="1"/>
    <col min="8" max="8" width="11.7109375" style="115" customWidth="1"/>
    <col min="9" max="12" width="11.7109375" style="115" hidden="1" customWidth="1"/>
    <col min="13" max="13" width="11.7109375" style="115" customWidth="1"/>
    <col min="14" max="16" width="11.7109375" style="115" hidden="1" customWidth="1"/>
    <col min="17" max="17" width="11.28515625" style="115" hidden="1" customWidth="1"/>
    <col min="18" max="19" width="11.7109375" style="115" customWidth="1"/>
    <col min="20" max="22" width="11.7109375" style="114" customWidth="1"/>
    <col min="23" max="23" width="67.140625" style="114" customWidth="1"/>
    <col min="24" max="16384" width="11.42578125" style="114"/>
  </cols>
  <sheetData>
    <row r="1" spans="1:23" s="178" customFormat="1" ht="20.100000000000001" customHeight="1">
      <c r="A1" s="311" t="s">
        <v>307</v>
      </c>
      <c r="C1" s="282"/>
      <c r="D1" s="116"/>
      <c r="E1" s="116"/>
      <c r="F1" s="116"/>
      <c r="G1" s="115"/>
      <c r="H1" s="115"/>
      <c r="I1" s="115"/>
      <c r="J1" s="115"/>
      <c r="K1" s="115"/>
      <c r="L1" s="115"/>
      <c r="M1" s="204"/>
      <c r="N1" s="115"/>
      <c r="O1" s="115"/>
      <c r="P1" s="115"/>
      <c r="Q1" s="115"/>
      <c r="R1" s="205"/>
      <c r="S1" s="115"/>
    </row>
    <row r="2" spans="1:23" s="111" customFormat="1" ht="20.100000000000001" customHeight="1">
      <c r="A2" s="369" t="s">
        <v>125</v>
      </c>
      <c r="C2" s="112"/>
      <c r="D2" s="113"/>
      <c r="E2" s="113"/>
      <c r="F2" s="113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3" ht="20.100000000000001" customHeight="1">
      <c r="C3" s="385"/>
      <c r="D3" s="385"/>
      <c r="E3" s="385"/>
      <c r="F3" s="385"/>
      <c r="G3" s="385"/>
      <c r="H3" s="385"/>
      <c r="I3" s="385"/>
      <c r="J3" s="385"/>
      <c r="K3" s="385"/>
      <c r="L3" s="385"/>
    </row>
    <row r="4" spans="1:23" s="122" customFormat="1" ht="30" customHeight="1">
      <c r="A4" s="390" t="s">
        <v>155</v>
      </c>
      <c r="B4" s="118" t="s">
        <v>22</v>
      </c>
      <c r="C4" s="119">
        <v>2000</v>
      </c>
      <c r="D4" s="119">
        <v>2001</v>
      </c>
      <c r="E4" s="119">
        <v>2002</v>
      </c>
      <c r="F4" s="119">
        <v>2003</v>
      </c>
      <c r="G4" s="119">
        <v>2004</v>
      </c>
      <c r="H4" s="119">
        <v>2005</v>
      </c>
      <c r="I4" s="119">
        <v>2006</v>
      </c>
      <c r="J4" s="120">
        <v>2007</v>
      </c>
      <c r="K4" s="120">
        <v>2008</v>
      </c>
      <c r="L4" s="119">
        <v>2009</v>
      </c>
      <c r="M4" s="119">
        <v>2010</v>
      </c>
      <c r="N4" s="119">
        <v>2011</v>
      </c>
      <c r="O4" s="119">
        <v>2012</v>
      </c>
      <c r="P4" s="119">
        <v>2013</v>
      </c>
      <c r="Q4" s="121">
        <v>2014</v>
      </c>
      <c r="R4" s="119">
        <v>2015</v>
      </c>
      <c r="S4" s="119">
        <v>2016</v>
      </c>
      <c r="T4" s="120">
        <v>2017</v>
      </c>
      <c r="U4" s="119">
        <v>2018</v>
      </c>
      <c r="V4" s="120" t="s">
        <v>221</v>
      </c>
      <c r="W4" s="376"/>
    </row>
    <row r="5" spans="1:23" s="122" customFormat="1" ht="20.100000000000001" customHeight="1">
      <c r="A5" s="128"/>
      <c r="B5" s="128"/>
      <c r="C5" s="373" t="s">
        <v>308</v>
      </c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236"/>
    </row>
    <row r="6" spans="1:23" ht="15" customHeight="1">
      <c r="A6" s="212" t="s">
        <v>59</v>
      </c>
      <c r="B6" s="189" t="s">
        <v>57</v>
      </c>
      <c r="C6" s="132">
        <v>145831.91485213174</v>
      </c>
      <c r="D6" s="132">
        <v>142234.61585916352</v>
      </c>
      <c r="E6" s="132">
        <v>137108.49327188238</v>
      </c>
      <c r="F6" s="132">
        <v>136291.2730069372</v>
      </c>
      <c r="G6" s="132">
        <v>131150.50940837731</v>
      </c>
      <c r="H6" s="132">
        <v>125328.94885453208</v>
      </c>
      <c r="I6" s="132">
        <v>127678.28424289846</v>
      </c>
      <c r="J6" s="132">
        <v>123216.68925762294</v>
      </c>
      <c r="K6" s="132">
        <v>130426.10123317112</v>
      </c>
      <c r="L6" s="132">
        <v>122982.88774430218</v>
      </c>
      <c r="M6" s="132">
        <v>121961.2713993823</v>
      </c>
      <c r="N6" s="132">
        <v>124561.01643757844</v>
      </c>
      <c r="O6" s="132">
        <v>117290.98940447069</v>
      </c>
      <c r="P6" s="132">
        <v>127480.57704884723</v>
      </c>
      <c r="Q6" s="132">
        <v>113536.02679535907</v>
      </c>
      <c r="R6" s="132">
        <v>118025.91101309862</v>
      </c>
      <c r="S6" s="132">
        <v>121249.97898375821</v>
      </c>
      <c r="T6" s="132">
        <v>117803.68054343402</v>
      </c>
      <c r="U6" s="132">
        <v>123660.0082336354</v>
      </c>
      <c r="V6" s="132">
        <v>125821.68238690574</v>
      </c>
      <c r="W6" s="123"/>
    </row>
    <row r="7" spans="1:23" ht="15" customHeight="1">
      <c r="A7" s="244" t="s">
        <v>58</v>
      </c>
      <c r="B7" s="189" t="s">
        <v>57</v>
      </c>
      <c r="C7" s="132">
        <v>131301.0804835665</v>
      </c>
      <c r="D7" s="132">
        <v>128271.18009891752</v>
      </c>
      <c r="E7" s="132">
        <v>122919.22357838589</v>
      </c>
      <c r="F7" s="132">
        <v>121030.51760495955</v>
      </c>
      <c r="G7" s="132">
        <v>116470.00438854349</v>
      </c>
      <c r="H7" s="132">
        <v>110905.90066067963</v>
      </c>
      <c r="I7" s="132">
        <v>113109.81212100643</v>
      </c>
      <c r="J7" s="132">
        <v>108022.85407966387</v>
      </c>
      <c r="K7" s="132">
        <v>115798.63237910738</v>
      </c>
      <c r="L7" s="132">
        <v>108529.38376694615</v>
      </c>
      <c r="M7" s="132">
        <v>107145.87577610726</v>
      </c>
      <c r="N7" s="132">
        <v>109467.12424634934</v>
      </c>
      <c r="O7" s="132">
        <v>101167.77618228561</v>
      </c>
      <c r="P7" s="132">
        <v>111213.13926882639</v>
      </c>
      <c r="Q7" s="132">
        <v>98098.458983681019</v>
      </c>
      <c r="R7" s="132">
        <v>102447.72315081538</v>
      </c>
      <c r="S7" s="132">
        <v>105805.23738994254</v>
      </c>
      <c r="T7" s="132">
        <v>101501.95065044859</v>
      </c>
      <c r="U7" s="132">
        <v>106732.49481058968</v>
      </c>
      <c r="V7" s="132">
        <v>107601.4811818969</v>
      </c>
      <c r="W7" s="277"/>
    </row>
    <row r="8" spans="1:23" ht="15" customHeight="1">
      <c r="A8" s="244" t="s">
        <v>311</v>
      </c>
      <c r="B8" s="189" t="s">
        <v>57</v>
      </c>
      <c r="C8" s="132">
        <v>13154.353416987124</v>
      </c>
      <c r="D8" s="132">
        <v>12941.370832679006</v>
      </c>
      <c r="E8" s="132">
        <v>13182.048360629808</v>
      </c>
      <c r="F8" s="132">
        <v>13991.752099709456</v>
      </c>
      <c r="G8" s="132">
        <v>13442.983188923536</v>
      </c>
      <c r="H8" s="132">
        <v>13290.442803996</v>
      </c>
      <c r="I8" s="132">
        <v>13448.208809724181</v>
      </c>
      <c r="J8" s="132">
        <v>13931.79638508372</v>
      </c>
      <c r="K8" s="132">
        <v>13634.45764160332</v>
      </c>
      <c r="L8" s="132">
        <v>14023.863867976223</v>
      </c>
      <c r="M8" s="132">
        <v>14390.262647740905</v>
      </c>
      <c r="N8" s="132">
        <v>14598.263347684446</v>
      </c>
      <c r="O8" s="132">
        <v>15617.240451098334</v>
      </c>
      <c r="P8" s="132">
        <v>15752.432592038293</v>
      </c>
      <c r="Q8" s="132">
        <v>14932.09077245972</v>
      </c>
      <c r="R8" s="132">
        <v>15067.15749547349</v>
      </c>
      <c r="S8" s="132">
        <v>14921.155412944026</v>
      </c>
      <c r="T8" s="132">
        <v>15786.594057132377</v>
      </c>
      <c r="U8" s="132">
        <v>16413.120291461728</v>
      </c>
      <c r="V8" s="132">
        <v>17640.219955126133</v>
      </c>
      <c r="W8" s="123"/>
    </row>
    <row r="9" spans="1:23" ht="15" customHeight="1">
      <c r="A9" s="244" t="s">
        <v>312</v>
      </c>
      <c r="B9" s="189" t="s">
        <v>57</v>
      </c>
      <c r="C9" s="132">
        <v>1197.1886947396276</v>
      </c>
      <c r="D9" s="132">
        <v>841.7362993016709</v>
      </c>
      <c r="E9" s="132">
        <v>827.04075766236076</v>
      </c>
      <c r="F9" s="132">
        <v>1073.2031291312094</v>
      </c>
      <c r="G9" s="132">
        <v>1046.3853291939354</v>
      </c>
      <c r="H9" s="132">
        <v>943.02344528029653</v>
      </c>
      <c r="I9" s="132">
        <v>947.33733695119088</v>
      </c>
      <c r="J9" s="132">
        <v>895.82892428552486</v>
      </c>
      <c r="K9" s="132">
        <v>816.82806990234644</v>
      </c>
      <c r="L9" s="132">
        <v>160.03548534768856</v>
      </c>
      <c r="M9" s="132">
        <v>174.99732901995949</v>
      </c>
      <c r="N9" s="132">
        <v>194.41489099478073</v>
      </c>
      <c r="O9" s="132">
        <v>210.23678179286259</v>
      </c>
      <c r="P9" s="132">
        <v>239.62649457246766</v>
      </c>
      <c r="Q9" s="132">
        <v>213.36834991826467</v>
      </c>
      <c r="R9" s="132">
        <v>198.04619591250787</v>
      </c>
      <c r="S9" s="132">
        <v>210.6020099743771</v>
      </c>
      <c r="T9" s="132">
        <v>202.1516649557843</v>
      </c>
      <c r="U9" s="132">
        <v>213.10515250360828</v>
      </c>
      <c r="V9" s="132">
        <v>267.10924988269181</v>
      </c>
      <c r="W9" s="291"/>
    </row>
    <row r="10" spans="1:23" ht="15" customHeight="1">
      <c r="A10" s="244" t="s">
        <v>313</v>
      </c>
      <c r="B10" s="189" t="s">
        <v>57</v>
      </c>
      <c r="C10" s="132">
        <v>179.29225683849808</v>
      </c>
      <c r="D10" s="132">
        <v>180.32862826531021</v>
      </c>
      <c r="E10" s="132">
        <v>180.18057520433706</v>
      </c>
      <c r="F10" s="132">
        <v>195.80017313700554</v>
      </c>
      <c r="G10" s="132">
        <v>191.13650171635098</v>
      </c>
      <c r="H10" s="132">
        <v>189.58194457613277</v>
      </c>
      <c r="I10" s="132">
        <v>172.92597521665215</v>
      </c>
      <c r="J10" s="132">
        <v>366.20986858984008</v>
      </c>
      <c r="K10" s="132">
        <v>176.18314255806169</v>
      </c>
      <c r="L10" s="132">
        <v>269.60462403212637</v>
      </c>
      <c r="M10" s="132">
        <v>250.13564651415567</v>
      </c>
      <c r="N10" s="132">
        <v>301.21395254989625</v>
      </c>
      <c r="O10" s="132">
        <v>295.7359892938893</v>
      </c>
      <c r="P10" s="132">
        <v>275.37869341007968</v>
      </c>
      <c r="Q10" s="132">
        <v>292.10868930004682</v>
      </c>
      <c r="R10" s="281">
        <v>312.98417089726257</v>
      </c>
      <c r="S10" s="281">
        <v>312.98417089726257</v>
      </c>
      <c r="T10" s="281">
        <v>312.98417089726257</v>
      </c>
      <c r="U10" s="281">
        <v>301.28797908038285</v>
      </c>
      <c r="V10" s="281">
        <v>312.87199999999996</v>
      </c>
      <c r="W10" s="277"/>
    </row>
    <row r="11" spans="1:23" ht="15" customHeight="1">
      <c r="A11" s="244" t="s">
        <v>33</v>
      </c>
      <c r="B11" s="189" t="s">
        <v>57</v>
      </c>
      <c r="C11" s="377" t="s">
        <v>325</v>
      </c>
      <c r="D11" s="377" t="s">
        <v>325</v>
      </c>
      <c r="E11" s="377" t="s">
        <v>325</v>
      </c>
      <c r="F11" s="377" t="s">
        <v>325</v>
      </c>
      <c r="G11" s="377" t="s">
        <v>325</v>
      </c>
      <c r="H11" s="377" t="s">
        <v>325</v>
      </c>
      <c r="I11" s="377" t="s">
        <v>325</v>
      </c>
      <c r="J11" s="377" t="s">
        <v>325</v>
      </c>
      <c r="K11" s="377" t="s">
        <v>325</v>
      </c>
      <c r="L11" s="377" t="s">
        <v>325</v>
      </c>
      <c r="M11" s="377" t="s">
        <v>325</v>
      </c>
      <c r="N11" s="377" t="s">
        <v>325</v>
      </c>
      <c r="O11" s="377" t="s">
        <v>325</v>
      </c>
      <c r="P11" s="377" t="s">
        <v>325</v>
      </c>
      <c r="Q11" s="377" t="s">
        <v>325</v>
      </c>
      <c r="R11" s="377" t="s">
        <v>325</v>
      </c>
      <c r="S11" s="377" t="s">
        <v>325</v>
      </c>
      <c r="T11" s="377" t="s">
        <v>325</v>
      </c>
      <c r="U11" s="377" t="s">
        <v>325</v>
      </c>
      <c r="V11" s="377" t="s">
        <v>325</v>
      </c>
      <c r="W11" s="123"/>
    </row>
    <row r="12" spans="1:23" ht="15" customHeight="1">
      <c r="A12" s="212" t="s">
        <v>314</v>
      </c>
      <c r="B12" s="189" t="s">
        <v>57</v>
      </c>
      <c r="C12" s="132">
        <v>100167.27445850101</v>
      </c>
      <c r="D12" s="132">
        <v>101547.27389227971</v>
      </c>
      <c r="E12" s="132">
        <v>105087.00971308931</v>
      </c>
      <c r="F12" s="132">
        <v>103803.20352947383</v>
      </c>
      <c r="G12" s="132">
        <v>105357.52217836217</v>
      </c>
      <c r="H12" s="132">
        <v>102505.44588216477</v>
      </c>
      <c r="I12" s="132">
        <v>99629.318783048118</v>
      </c>
      <c r="J12" s="132">
        <v>99387.504787838319</v>
      </c>
      <c r="K12" s="132">
        <v>98505.423014775908</v>
      </c>
      <c r="L12" s="132">
        <v>100724.84908404734</v>
      </c>
      <c r="M12" s="132">
        <v>100917.01454684311</v>
      </c>
      <c r="N12" s="132">
        <v>102011.09436520321</v>
      </c>
      <c r="O12" s="132">
        <v>100677.12888157622</v>
      </c>
      <c r="P12" s="132">
        <v>101464.33903084823</v>
      </c>
      <c r="Q12" s="132">
        <v>104206.17168776265</v>
      </c>
      <c r="R12" s="132">
        <v>104934.94265347037</v>
      </c>
      <c r="S12" s="132">
        <v>106300.58605126118</v>
      </c>
      <c r="T12" s="132">
        <v>112398.53883919855</v>
      </c>
      <c r="U12" s="132">
        <v>110965.81917981949</v>
      </c>
      <c r="V12" s="132" t="s">
        <v>194</v>
      </c>
      <c r="W12" s="123"/>
    </row>
    <row r="13" spans="1:23" s="178" customFormat="1" ht="15" customHeight="1">
      <c r="A13" s="173" t="s">
        <v>92</v>
      </c>
      <c r="B13" s="189" t="s">
        <v>57</v>
      </c>
      <c r="C13" s="132">
        <f t="shared" ref="C13:U13" si="0">SUM(C6,C12)</f>
        <v>245999.18931063276</v>
      </c>
      <c r="D13" s="132">
        <f t="shared" si="0"/>
        <v>243781.88975144323</v>
      </c>
      <c r="E13" s="132">
        <f t="shared" si="0"/>
        <v>242195.50298497168</v>
      </c>
      <c r="F13" s="132">
        <f t="shared" si="0"/>
        <v>240094.47653641104</v>
      </c>
      <c r="G13" s="132">
        <f t="shared" si="0"/>
        <v>236508.03158673947</v>
      </c>
      <c r="H13" s="132">
        <f t="shared" si="0"/>
        <v>227834.39473669685</v>
      </c>
      <c r="I13" s="132">
        <f t="shared" si="0"/>
        <v>227307.60302594659</v>
      </c>
      <c r="J13" s="132">
        <f t="shared" si="0"/>
        <v>222604.19404546125</v>
      </c>
      <c r="K13" s="132">
        <f t="shared" si="0"/>
        <v>228931.52424794703</v>
      </c>
      <c r="L13" s="132">
        <f t="shared" si="0"/>
        <v>223707.73682834953</v>
      </c>
      <c r="M13" s="132">
        <f t="shared" si="0"/>
        <v>222878.2859462254</v>
      </c>
      <c r="N13" s="132">
        <f t="shared" si="0"/>
        <v>226572.11080278165</v>
      </c>
      <c r="O13" s="132">
        <f t="shared" si="0"/>
        <v>217968.1182860469</v>
      </c>
      <c r="P13" s="132">
        <f t="shared" si="0"/>
        <v>228944.91607969545</v>
      </c>
      <c r="Q13" s="132">
        <f t="shared" si="0"/>
        <v>217742.1984831217</v>
      </c>
      <c r="R13" s="132">
        <f t="shared" si="0"/>
        <v>222960.85366656899</v>
      </c>
      <c r="S13" s="132">
        <f t="shared" si="0"/>
        <v>227550.56503501939</v>
      </c>
      <c r="T13" s="132">
        <f t="shared" si="0"/>
        <v>230202.21938263258</v>
      </c>
      <c r="U13" s="132">
        <f t="shared" si="0"/>
        <v>234625.82741345488</v>
      </c>
      <c r="V13" s="132" t="s">
        <v>192</v>
      </c>
      <c r="W13" s="123"/>
    </row>
    <row r="14" spans="1:23" ht="20.100000000000001" customHeight="1">
      <c r="A14" s="129"/>
      <c r="B14" s="129"/>
      <c r="C14" s="374" t="s">
        <v>310</v>
      </c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123"/>
    </row>
    <row r="15" spans="1:23" ht="15" customHeight="1">
      <c r="A15" s="212" t="s">
        <v>59</v>
      </c>
      <c r="B15" s="189" t="s">
        <v>57</v>
      </c>
      <c r="C15" s="132">
        <v>109684.09479207134</v>
      </c>
      <c r="D15" s="132">
        <v>108117.72077378401</v>
      </c>
      <c r="E15" s="132">
        <v>112357.86898672549</v>
      </c>
      <c r="F15" s="132">
        <v>109730.28195424356</v>
      </c>
      <c r="G15" s="132">
        <v>108225.01285158961</v>
      </c>
      <c r="H15" s="132">
        <v>106750.45224510467</v>
      </c>
      <c r="I15" s="132">
        <v>108157.74319720462</v>
      </c>
      <c r="J15" s="132">
        <v>111983.08727434574</v>
      </c>
      <c r="K15" s="132">
        <v>108039.70496170732</v>
      </c>
      <c r="L15" s="132">
        <v>105509.27990951879</v>
      </c>
      <c r="M15" s="132">
        <v>105351.14617718475</v>
      </c>
      <c r="N15" s="132">
        <v>108251.06864566066</v>
      </c>
      <c r="O15" s="132">
        <v>104906.43137505547</v>
      </c>
      <c r="P15" s="132">
        <v>106637.15002010763</v>
      </c>
      <c r="Q15" s="132">
        <v>96788.292686168279</v>
      </c>
      <c r="R15" s="132">
        <v>95273.102536545892</v>
      </c>
      <c r="S15" s="132">
        <v>95825.882718220688</v>
      </c>
      <c r="T15" s="132">
        <v>92139.50143039973</v>
      </c>
      <c r="U15" s="132">
        <v>90892.63376309842</v>
      </c>
      <c r="V15" s="132">
        <v>92930.195853558049</v>
      </c>
      <c r="W15" s="277"/>
    </row>
    <row r="16" spans="1:23" s="124" customFormat="1" ht="15" customHeight="1">
      <c r="A16" s="244" t="s">
        <v>58</v>
      </c>
      <c r="B16" s="189" t="s">
        <v>57</v>
      </c>
      <c r="C16" s="132">
        <v>43698.430224349104</v>
      </c>
      <c r="D16" s="132">
        <v>40477.328384625551</v>
      </c>
      <c r="E16" s="132">
        <v>42158.523268539051</v>
      </c>
      <c r="F16" s="132">
        <v>40251.388709684004</v>
      </c>
      <c r="G16" s="132">
        <v>40179.857392424659</v>
      </c>
      <c r="H16" s="132">
        <v>38488.0364611033</v>
      </c>
      <c r="I16" s="132">
        <v>39426.566335497133</v>
      </c>
      <c r="J16" s="132">
        <v>40862.747324515534</v>
      </c>
      <c r="K16" s="132">
        <v>41815.318281037275</v>
      </c>
      <c r="L16" s="132">
        <v>41052.270923206357</v>
      </c>
      <c r="M16" s="132">
        <v>38392.90092548931</v>
      </c>
      <c r="N16" s="132">
        <v>41312.423897966713</v>
      </c>
      <c r="O16" s="132">
        <v>37108.015076317599</v>
      </c>
      <c r="P16" s="132">
        <v>39491.025978559977</v>
      </c>
      <c r="Q16" s="132">
        <v>34231.819332088387</v>
      </c>
      <c r="R16" s="132">
        <v>36408.410175264296</v>
      </c>
      <c r="S16" s="132">
        <v>38154.611108636425</v>
      </c>
      <c r="T16" s="132">
        <v>37968.841971885857</v>
      </c>
      <c r="U16" s="132">
        <v>38483.17149655633</v>
      </c>
      <c r="V16" s="132">
        <v>40322.717821966617</v>
      </c>
      <c r="W16" s="277"/>
    </row>
    <row r="17" spans="1:23" s="124" customFormat="1" ht="15" customHeight="1">
      <c r="A17" s="244" t="s">
        <v>311</v>
      </c>
      <c r="B17" s="189" t="s">
        <v>57</v>
      </c>
      <c r="C17" s="132">
        <v>11955.280863385668</v>
      </c>
      <c r="D17" s="132">
        <v>12098.158497332672</v>
      </c>
      <c r="E17" s="132">
        <v>12303.461682974039</v>
      </c>
      <c r="F17" s="132">
        <v>12183.738033185744</v>
      </c>
      <c r="G17" s="132">
        <v>11770.979554802347</v>
      </c>
      <c r="H17" s="132">
        <v>11603.025368194532</v>
      </c>
      <c r="I17" s="132">
        <v>11540.023764951233</v>
      </c>
      <c r="J17" s="132">
        <v>11949.053232812017</v>
      </c>
      <c r="K17" s="132">
        <v>11269.7694176516</v>
      </c>
      <c r="L17" s="132">
        <v>11346.359014549076</v>
      </c>
      <c r="M17" s="132">
        <v>11480.36550509367</v>
      </c>
      <c r="N17" s="132">
        <v>11482.875031369023</v>
      </c>
      <c r="O17" s="132">
        <v>11848.28567278535</v>
      </c>
      <c r="P17" s="132">
        <v>12313.231333747442</v>
      </c>
      <c r="Q17" s="132">
        <v>10637.461363680517</v>
      </c>
      <c r="R17" s="132">
        <v>10014.153509959091</v>
      </c>
      <c r="S17" s="132">
        <v>9982.197654108204</v>
      </c>
      <c r="T17" s="132">
        <v>9616.9397509283408</v>
      </c>
      <c r="U17" s="132">
        <v>9451.1884942272645</v>
      </c>
      <c r="V17" s="132">
        <v>9156.0927632278563</v>
      </c>
      <c r="W17" s="277"/>
    </row>
    <row r="18" spans="1:23" s="124" customFormat="1" ht="15" customHeight="1">
      <c r="A18" s="244" t="s">
        <v>312</v>
      </c>
      <c r="B18" s="189" t="s">
        <v>57</v>
      </c>
      <c r="C18" s="132">
        <v>18372.33773331554</v>
      </c>
      <c r="D18" s="132">
        <v>18813.225959475589</v>
      </c>
      <c r="E18" s="132">
        <v>20059.911281346169</v>
      </c>
      <c r="F18" s="132">
        <v>20040.49187909839</v>
      </c>
      <c r="G18" s="132">
        <v>19809.824481228206</v>
      </c>
      <c r="H18" s="132">
        <v>20148.676903441901</v>
      </c>
      <c r="I18" s="132">
        <v>20546.932126480839</v>
      </c>
      <c r="J18" s="132">
        <v>21606.330419548642</v>
      </c>
      <c r="K18" s="132">
        <v>20098.476507717653</v>
      </c>
      <c r="L18" s="132">
        <v>19272.907899526126</v>
      </c>
      <c r="M18" s="132">
        <v>19538.111325719186</v>
      </c>
      <c r="N18" s="132">
        <v>19539.177561769618</v>
      </c>
      <c r="O18" s="132">
        <v>20082.012047505588</v>
      </c>
      <c r="P18" s="132">
        <v>19734.841459858297</v>
      </c>
      <c r="Q18" s="132">
        <v>18729.681580072887</v>
      </c>
      <c r="R18" s="132">
        <v>17615.751365533135</v>
      </c>
      <c r="S18" s="132">
        <v>17313.943521813402</v>
      </c>
      <c r="T18" s="132">
        <v>16239.3132089561</v>
      </c>
      <c r="U18" s="132">
        <v>15567.006003839781</v>
      </c>
      <c r="V18" s="132">
        <v>15989.575577965355</v>
      </c>
      <c r="W18" s="277"/>
    </row>
    <row r="19" spans="1:23" ht="15" customHeight="1">
      <c r="A19" s="244" t="s">
        <v>313</v>
      </c>
      <c r="B19" s="189" t="s">
        <v>57</v>
      </c>
      <c r="C19" s="132">
        <v>29034.451434441529</v>
      </c>
      <c r="D19" s="132">
        <v>29911.947114765462</v>
      </c>
      <c r="E19" s="132">
        <v>30857.596533640335</v>
      </c>
      <c r="F19" s="132">
        <v>30383.719861223424</v>
      </c>
      <c r="G19" s="132">
        <v>29753.218055435882</v>
      </c>
      <c r="H19" s="132">
        <v>29819.039956230044</v>
      </c>
      <c r="I19" s="132">
        <v>29907.709421550975</v>
      </c>
      <c r="J19" s="132">
        <v>30675.424485131964</v>
      </c>
      <c r="K19" s="132">
        <v>28538.805044892524</v>
      </c>
      <c r="L19" s="132">
        <v>27717.886484730694</v>
      </c>
      <c r="M19" s="132">
        <v>29479.115497354534</v>
      </c>
      <c r="N19" s="132">
        <v>29478.752756806982</v>
      </c>
      <c r="O19" s="132">
        <v>29343.486692978313</v>
      </c>
      <c r="P19" s="132">
        <v>29361.353135155918</v>
      </c>
      <c r="Q19" s="132">
        <v>27763.864908813306</v>
      </c>
      <c r="R19" s="132">
        <v>26148.592228748515</v>
      </c>
      <c r="S19" s="132">
        <v>25593.914450512671</v>
      </c>
      <c r="T19" s="132">
        <v>23838.006294939165</v>
      </c>
      <c r="U19" s="132">
        <v>23077.824388309069</v>
      </c>
      <c r="V19" s="132">
        <v>23284.778231534667</v>
      </c>
      <c r="W19" s="277"/>
    </row>
    <row r="20" spans="1:23" ht="15" customHeight="1">
      <c r="A20" s="244" t="s">
        <v>33</v>
      </c>
      <c r="B20" s="189" t="s">
        <v>57</v>
      </c>
      <c r="C20" s="132">
        <v>6623.594536579486</v>
      </c>
      <c r="D20" s="132">
        <v>6817.060817584741</v>
      </c>
      <c r="E20" s="132">
        <v>6978.3762202259022</v>
      </c>
      <c r="F20" s="132">
        <v>6870.9434710519945</v>
      </c>
      <c r="G20" s="132">
        <v>6711.1333676985269</v>
      </c>
      <c r="H20" s="132">
        <v>6691.6735561348851</v>
      </c>
      <c r="I20" s="132">
        <v>6736.5115487244439</v>
      </c>
      <c r="J20" s="132">
        <v>6889.5318123375846</v>
      </c>
      <c r="K20" s="132">
        <v>6317.3357104082716</v>
      </c>
      <c r="L20" s="132">
        <v>6119.8555875065376</v>
      </c>
      <c r="M20" s="132">
        <v>6460.6529235280486</v>
      </c>
      <c r="N20" s="132">
        <v>6437.8393977483192</v>
      </c>
      <c r="O20" s="132">
        <v>6524.6318854686142</v>
      </c>
      <c r="P20" s="132">
        <v>5736.698112785989</v>
      </c>
      <c r="Q20" s="132">
        <v>5425.4655015131793</v>
      </c>
      <c r="R20" s="132">
        <v>5086.1952570408403</v>
      </c>
      <c r="S20" s="132">
        <v>4781.2159831499903</v>
      </c>
      <c r="T20" s="132">
        <v>4476.4002036902675</v>
      </c>
      <c r="U20" s="132">
        <v>4313.4433801659688</v>
      </c>
      <c r="V20" s="132">
        <v>4177.0314588635456</v>
      </c>
      <c r="W20" s="277"/>
    </row>
    <row r="21" spans="1:23" ht="15" customHeight="1">
      <c r="A21" s="212" t="s">
        <v>314</v>
      </c>
      <c r="B21" s="189" t="s">
        <v>57</v>
      </c>
      <c r="C21" s="132">
        <v>5549.6210710875248</v>
      </c>
      <c r="D21" s="132">
        <v>5665.0529728670399</v>
      </c>
      <c r="E21" s="132">
        <v>5960.1836823333933</v>
      </c>
      <c r="F21" s="132">
        <v>5971.7262876652894</v>
      </c>
      <c r="G21" s="132">
        <v>6019.9763300936265</v>
      </c>
      <c r="H21" s="132">
        <v>5896.8090503279209</v>
      </c>
      <c r="I21" s="132">
        <v>5718.7493646905004</v>
      </c>
      <c r="J21" s="132">
        <v>5793.8020911680997</v>
      </c>
      <c r="K21" s="132">
        <v>5825.6068379150447</v>
      </c>
      <c r="L21" s="132">
        <v>6335.359150902651</v>
      </c>
      <c r="M21" s="132">
        <v>6410.9703912125105</v>
      </c>
      <c r="N21" s="132">
        <v>6395.2579437649147</v>
      </c>
      <c r="O21" s="132">
        <v>6108.4690128968996</v>
      </c>
      <c r="P21" s="132">
        <v>6271.2380623259933</v>
      </c>
      <c r="Q21" s="132">
        <v>6151.4406986049626</v>
      </c>
      <c r="R21" s="132">
        <v>6599.6385244276062</v>
      </c>
      <c r="S21" s="132">
        <v>6799.8759975942403</v>
      </c>
      <c r="T21" s="132">
        <v>7411.2909394070566</v>
      </c>
      <c r="U21" s="132">
        <v>7156.6118342998798</v>
      </c>
      <c r="V21" s="132" t="s">
        <v>192</v>
      </c>
      <c r="W21" s="123"/>
    </row>
    <row r="22" spans="1:23" s="178" customFormat="1" ht="15" customHeight="1">
      <c r="A22" s="378" t="s">
        <v>92</v>
      </c>
      <c r="B22" s="189" t="s">
        <v>57</v>
      </c>
      <c r="C22" s="132">
        <f t="shared" ref="C22:U22" si="1">SUM(C15,C21)</f>
        <v>115233.71586315887</v>
      </c>
      <c r="D22" s="132">
        <f t="shared" si="1"/>
        <v>113782.77374665104</v>
      </c>
      <c r="E22" s="132">
        <f t="shared" si="1"/>
        <v>118318.05266905887</v>
      </c>
      <c r="F22" s="132">
        <f t="shared" si="1"/>
        <v>115702.00824190886</v>
      </c>
      <c r="G22" s="132">
        <f t="shared" si="1"/>
        <v>114244.98918168324</v>
      </c>
      <c r="H22" s="132">
        <f t="shared" si="1"/>
        <v>112647.26129543259</v>
      </c>
      <c r="I22" s="132">
        <f t="shared" si="1"/>
        <v>113876.49256189512</v>
      </c>
      <c r="J22" s="132">
        <f t="shared" si="1"/>
        <v>117776.88936551384</v>
      </c>
      <c r="K22" s="132">
        <f t="shared" si="1"/>
        <v>113865.31179962236</v>
      </c>
      <c r="L22" s="132">
        <f t="shared" si="1"/>
        <v>111844.63906042144</v>
      </c>
      <c r="M22" s="132">
        <f t="shared" si="1"/>
        <v>111762.11656839726</v>
      </c>
      <c r="N22" s="132">
        <f t="shared" si="1"/>
        <v>114646.32658942557</v>
      </c>
      <c r="O22" s="132">
        <f t="shared" si="1"/>
        <v>111014.90038795237</v>
      </c>
      <c r="P22" s="132">
        <f t="shared" si="1"/>
        <v>112908.38808243362</v>
      </c>
      <c r="Q22" s="132">
        <f t="shared" si="1"/>
        <v>102939.73338477324</v>
      </c>
      <c r="R22" s="132">
        <f t="shared" si="1"/>
        <v>101872.74106097349</v>
      </c>
      <c r="S22" s="132">
        <f t="shared" si="1"/>
        <v>102625.75871581493</v>
      </c>
      <c r="T22" s="132">
        <f t="shared" si="1"/>
        <v>99550.79236980679</v>
      </c>
      <c r="U22" s="132">
        <f t="shared" si="1"/>
        <v>98049.245597398301</v>
      </c>
      <c r="V22" s="132" t="s">
        <v>192</v>
      </c>
      <c r="W22" s="278"/>
    </row>
    <row r="23" spans="1:23" ht="20.100000000000001" customHeight="1">
      <c r="A23" s="130"/>
      <c r="B23" s="130"/>
      <c r="C23" s="375" t="s">
        <v>309</v>
      </c>
      <c r="D23" s="372"/>
      <c r="E23" s="372"/>
      <c r="F23" s="372"/>
      <c r="G23" s="372"/>
      <c r="H23" s="372"/>
      <c r="I23" s="372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123"/>
    </row>
    <row r="24" spans="1:23" ht="15" customHeight="1">
      <c r="A24" s="212" t="s">
        <v>59</v>
      </c>
      <c r="B24" s="189" t="s">
        <v>57</v>
      </c>
      <c r="C24" s="132">
        <v>255516.00964420306</v>
      </c>
      <c r="D24" s="132">
        <v>250352.33663294752</v>
      </c>
      <c r="E24" s="132">
        <v>249466.36225860787</v>
      </c>
      <c r="F24" s="132">
        <v>246021.55496118081</v>
      </c>
      <c r="G24" s="132">
        <v>239375.52225996694</v>
      </c>
      <c r="H24" s="132">
        <v>232079.40109963671</v>
      </c>
      <c r="I24" s="132">
        <v>235836.02744010306</v>
      </c>
      <c r="J24" s="132">
        <v>235199.77653196867</v>
      </c>
      <c r="K24" s="132">
        <v>238465.80619487845</v>
      </c>
      <c r="L24" s="132">
        <v>228492.167653821</v>
      </c>
      <c r="M24" s="132">
        <v>227312.41757656701</v>
      </c>
      <c r="N24" s="132">
        <v>232812.08508323913</v>
      </c>
      <c r="O24" s="132">
        <v>222197.42077952615</v>
      </c>
      <c r="P24" s="132">
        <v>234117.72706895487</v>
      </c>
      <c r="Q24" s="132">
        <v>210324.31948152732</v>
      </c>
      <c r="R24" s="132">
        <v>213299.01354964453</v>
      </c>
      <c r="S24" s="132">
        <v>217075.86170197892</v>
      </c>
      <c r="T24" s="132">
        <v>209943.18197383377</v>
      </c>
      <c r="U24" s="132">
        <v>214552.64199673384</v>
      </c>
      <c r="V24" s="132">
        <v>218751.87824046379</v>
      </c>
      <c r="W24" s="123"/>
    </row>
    <row r="25" spans="1:23" ht="15" customHeight="1">
      <c r="A25" s="244" t="s">
        <v>58</v>
      </c>
      <c r="B25" s="189" t="s">
        <v>57</v>
      </c>
      <c r="C25" s="132">
        <v>174999.51070791562</v>
      </c>
      <c r="D25" s="132">
        <v>168748.50848354306</v>
      </c>
      <c r="E25" s="132">
        <v>165077.74684692494</v>
      </c>
      <c r="F25" s="132">
        <v>161281.90631464357</v>
      </c>
      <c r="G25" s="132">
        <v>156649.86178096815</v>
      </c>
      <c r="H25" s="132">
        <v>149393.93712178292</v>
      </c>
      <c r="I25" s="132">
        <v>152536.37845650356</v>
      </c>
      <c r="J25" s="132">
        <v>148885.60140417941</v>
      </c>
      <c r="K25" s="132">
        <v>157613.95066014465</v>
      </c>
      <c r="L25" s="132">
        <v>149581.6546901525</v>
      </c>
      <c r="M25" s="132">
        <v>145538.77670159657</v>
      </c>
      <c r="N25" s="132">
        <v>150779.54814431607</v>
      </c>
      <c r="O25" s="132">
        <v>138275.79125860322</v>
      </c>
      <c r="P25" s="132">
        <v>150704.16524738638</v>
      </c>
      <c r="Q25" s="132">
        <v>132330.27831576939</v>
      </c>
      <c r="R25" s="132">
        <v>138856.13332607967</v>
      </c>
      <c r="S25" s="132">
        <v>143959.84849857897</v>
      </c>
      <c r="T25" s="132">
        <v>139470.79262233444</v>
      </c>
      <c r="U25" s="132">
        <v>145215.66630714602</v>
      </c>
      <c r="V25" s="132">
        <v>147924.19900386353</v>
      </c>
      <c r="W25" s="123"/>
    </row>
    <row r="26" spans="1:23" ht="15" customHeight="1">
      <c r="A26" s="244" t="s">
        <v>311</v>
      </c>
      <c r="B26" s="189" t="s">
        <v>57</v>
      </c>
      <c r="C26" s="132">
        <v>25109.634280372789</v>
      </c>
      <c r="D26" s="132">
        <v>25039.529330011675</v>
      </c>
      <c r="E26" s="132">
        <v>25485.510043603848</v>
      </c>
      <c r="F26" s="132">
        <v>26175.4901328952</v>
      </c>
      <c r="G26" s="132">
        <v>25213.962743725882</v>
      </c>
      <c r="H26" s="132">
        <v>24893.468172190533</v>
      </c>
      <c r="I26" s="132">
        <v>24988.232574675414</v>
      </c>
      <c r="J26" s="132">
        <v>25880.849617895736</v>
      </c>
      <c r="K26" s="132">
        <v>24904.227059254918</v>
      </c>
      <c r="L26" s="132">
        <v>25370.222882525297</v>
      </c>
      <c r="M26" s="132">
        <v>25870.628152834575</v>
      </c>
      <c r="N26" s="132">
        <v>26081.138379053467</v>
      </c>
      <c r="O26" s="132">
        <v>27465.526123883683</v>
      </c>
      <c r="P26" s="132">
        <v>28065.663925785735</v>
      </c>
      <c r="Q26" s="132">
        <v>25569.552136140235</v>
      </c>
      <c r="R26" s="132">
        <v>25081.311005432581</v>
      </c>
      <c r="S26" s="132">
        <v>24903.35306705223</v>
      </c>
      <c r="T26" s="132">
        <v>25403.533808060718</v>
      </c>
      <c r="U26" s="132">
        <v>25864.308785688991</v>
      </c>
      <c r="V26" s="132">
        <v>26796.312718353991</v>
      </c>
      <c r="W26" s="123"/>
    </row>
    <row r="27" spans="1:23" ht="15" customHeight="1">
      <c r="A27" s="244" t="s">
        <v>312</v>
      </c>
      <c r="B27" s="189" t="s">
        <v>57</v>
      </c>
      <c r="C27" s="132">
        <v>19569.526428055167</v>
      </c>
      <c r="D27" s="132">
        <v>19654.962258777261</v>
      </c>
      <c r="E27" s="132">
        <v>20886.952039008531</v>
      </c>
      <c r="F27" s="132">
        <v>21113.695008229599</v>
      </c>
      <c r="G27" s="132">
        <v>20856.20981042214</v>
      </c>
      <c r="H27" s="132">
        <v>21091.700348722199</v>
      </c>
      <c r="I27" s="132">
        <v>21494.269463432029</v>
      </c>
      <c r="J27" s="132">
        <v>22502.159343834166</v>
      </c>
      <c r="K27" s="132">
        <v>20915.304577619998</v>
      </c>
      <c r="L27" s="132">
        <v>19432.943384873815</v>
      </c>
      <c r="M27" s="132">
        <v>19713.108654739146</v>
      </c>
      <c r="N27" s="132">
        <v>19733.592452764398</v>
      </c>
      <c r="O27" s="132">
        <v>20292.248829298453</v>
      </c>
      <c r="P27" s="132">
        <v>19974.467954430766</v>
      </c>
      <c r="Q27" s="132">
        <v>18943.049929991153</v>
      </c>
      <c r="R27" s="132">
        <v>17813.797561445645</v>
      </c>
      <c r="S27" s="132">
        <v>17524.545531787779</v>
      </c>
      <c r="T27" s="132">
        <v>16441.464873911886</v>
      </c>
      <c r="U27" s="132">
        <v>15780.11115634339</v>
      </c>
      <c r="V27" s="132">
        <v>16256.684827848047</v>
      </c>
      <c r="W27" s="123"/>
    </row>
    <row r="28" spans="1:23" ht="15" customHeight="1">
      <c r="A28" s="244" t="s">
        <v>313</v>
      </c>
      <c r="B28" s="189" t="s">
        <v>57</v>
      </c>
      <c r="C28" s="132">
        <v>29213.743691280026</v>
      </c>
      <c r="D28" s="132">
        <v>30092.275743030772</v>
      </c>
      <c r="E28" s="132">
        <v>31037.777108844672</v>
      </c>
      <c r="F28" s="132">
        <v>30579.52003436043</v>
      </c>
      <c r="G28" s="132">
        <v>29944.354557152234</v>
      </c>
      <c r="H28" s="132">
        <v>30008.621900806178</v>
      </c>
      <c r="I28" s="132">
        <v>30080.635396767626</v>
      </c>
      <c r="J28" s="132">
        <v>31041.634353721805</v>
      </c>
      <c r="K28" s="132">
        <v>28714.988187450585</v>
      </c>
      <c r="L28" s="132">
        <v>27987.491108762821</v>
      </c>
      <c r="M28" s="132">
        <v>29729.251143868689</v>
      </c>
      <c r="N28" s="132">
        <v>29779.966709356879</v>
      </c>
      <c r="O28" s="132">
        <v>29639.2226822722</v>
      </c>
      <c r="P28" s="132">
        <v>29636.731828565997</v>
      </c>
      <c r="Q28" s="132">
        <v>28055.973598113353</v>
      </c>
      <c r="R28" s="132">
        <v>26461.576399645779</v>
      </c>
      <c r="S28" s="132">
        <v>25906.898621409935</v>
      </c>
      <c r="T28" s="132">
        <v>24150.990465836428</v>
      </c>
      <c r="U28" s="132">
        <v>23379.112367389451</v>
      </c>
      <c r="V28" s="132">
        <v>23597.650231534666</v>
      </c>
      <c r="W28" s="123"/>
    </row>
    <row r="29" spans="1:23" ht="15" customHeight="1">
      <c r="A29" s="244" t="s">
        <v>33</v>
      </c>
      <c r="B29" s="189" t="s">
        <v>57</v>
      </c>
      <c r="C29" s="132">
        <v>6623.594536579486</v>
      </c>
      <c r="D29" s="132">
        <v>6817.060817584741</v>
      </c>
      <c r="E29" s="132">
        <v>6978.3762202259022</v>
      </c>
      <c r="F29" s="132">
        <v>6870.9434710519945</v>
      </c>
      <c r="G29" s="132">
        <v>6711.1333676985269</v>
      </c>
      <c r="H29" s="132">
        <v>6691.6735561348851</v>
      </c>
      <c r="I29" s="132">
        <v>6736.5115487244439</v>
      </c>
      <c r="J29" s="132">
        <v>6889.5318123375846</v>
      </c>
      <c r="K29" s="132">
        <v>6317.3357104082716</v>
      </c>
      <c r="L29" s="132">
        <v>6119.8555875065376</v>
      </c>
      <c r="M29" s="132">
        <v>6460.6529235280486</v>
      </c>
      <c r="N29" s="132">
        <v>6437.8393977483192</v>
      </c>
      <c r="O29" s="132">
        <v>6524.6318854686142</v>
      </c>
      <c r="P29" s="132">
        <v>5736.698112785989</v>
      </c>
      <c r="Q29" s="132">
        <v>5425.4655015131793</v>
      </c>
      <c r="R29" s="132">
        <v>5086.1952570408403</v>
      </c>
      <c r="S29" s="132">
        <v>4781.2159831499903</v>
      </c>
      <c r="T29" s="132">
        <v>4476.4002036902675</v>
      </c>
      <c r="U29" s="132">
        <v>4313.4433801659688</v>
      </c>
      <c r="V29" s="132">
        <v>4177.0314588635456</v>
      </c>
      <c r="W29" s="123"/>
    </row>
    <row r="30" spans="1:23" ht="15" customHeight="1">
      <c r="A30" s="212" t="s">
        <v>314</v>
      </c>
      <c r="B30" s="189" t="s">
        <v>57</v>
      </c>
      <c r="C30" s="132">
        <v>105716.89552958854</v>
      </c>
      <c r="D30" s="132">
        <v>107212.32686514675</v>
      </c>
      <c r="E30" s="132">
        <v>111047.1933954227</v>
      </c>
      <c r="F30" s="132">
        <v>109774.92981713911</v>
      </c>
      <c r="G30" s="132">
        <v>111377.4985084558</v>
      </c>
      <c r="H30" s="132">
        <v>108402.25493249269</v>
      </c>
      <c r="I30" s="132">
        <v>105348.06814773862</v>
      </c>
      <c r="J30" s="132">
        <v>105181.30687900641</v>
      </c>
      <c r="K30" s="132">
        <v>104331.02985269095</v>
      </c>
      <c r="L30" s="132">
        <v>107060.20823494998</v>
      </c>
      <c r="M30" s="132">
        <v>107327.98493805563</v>
      </c>
      <c r="N30" s="132">
        <v>108406.35230896813</v>
      </c>
      <c r="O30" s="132">
        <v>106785.59789447312</v>
      </c>
      <c r="P30" s="132">
        <v>107735.57709317423</v>
      </c>
      <c r="Q30" s="132">
        <v>110357.6123863676</v>
      </c>
      <c r="R30" s="132">
        <v>111534.58117789797</v>
      </c>
      <c r="S30" s="132">
        <v>113100.46204885542</v>
      </c>
      <c r="T30" s="132">
        <v>119809.82977860561</v>
      </c>
      <c r="U30" s="132">
        <v>118122.43101411937</v>
      </c>
      <c r="V30" s="132" t="s">
        <v>192</v>
      </c>
      <c r="W30" s="171"/>
    </row>
    <row r="31" spans="1:23" s="178" customFormat="1" ht="15" customHeight="1">
      <c r="A31" s="378" t="s">
        <v>92</v>
      </c>
      <c r="B31" s="189" t="s">
        <v>57</v>
      </c>
      <c r="C31" s="132">
        <f t="shared" ref="C31:U31" si="2">SUM(C24,C30)</f>
        <v>361232.90517379157</v>
      </c>
      <c r="D31" s="132">
        <f t="shared" si="2"/>
        <v>357564.66349809431</v>
      </c>
      <c r="E31" s="132">
        <f t="shared" si="2"/>
        <v>360513.55565403058</v>
      </c>
      <c r="F31" s="132">
        <f t="shared" si="2"/>
        <v>355796.48477831995</v>
      </c>
      <c r="G31" s="132">
        <f t="shared" si="2"/>
        <v>350753.02076842275</v>
      </c>
      <c r="H31" s="132">
        <f t="shared" si="2"/>
        <v>340481.65603212942</v>
      </c>
      <c r="I31" s="132">
        <f t="shared" si="2"/>
        <v>341184.0955878417</v>
      </c>
      <c r="J31" s="132">
        <f t="shared" si="2"/>
        <v>340381.08341097506</v>
      </c>
      <c r="K31" s="132">
        <f t="shared" si="2"/>
        <v>342796.83604756941</v>
      </c>
      <c r="L31" s="132">
        <f t="shared" si="2"/>
        <v>335552.37588877097</v>
      </c>
      <c r="M31" s="132">
        <f t="shared" si="2"/>
        <v>334640.40251462266</v>
      </c>
      <c r="N31" s="132">
        <f t="shared" si="2"/>
        <v>341218.43739220727</v>
      </c>
      <c r="O31" s="132">
        <f t="shared" si="2"/>
        <v>328983.01867399924</v>
      </c>
      <c r="P31" s="132">
        <f t="shared" si="2"/>
        <v>341853.30416212912</v>
      </c>
      <c r="Q31" s="132">
        <f t="shared" si="2"/>
        <v>320681.93186789495</v>
      </c>
      <c r="R31" s="132">
        <f t="shared" si="2"/>
        <v>324833.59472754248</v>
      </c>
      <c r="S31" s="132">
        <f t="shared" si="2"/>
        <v>330176.32375083433</v>
      </c>
      <c r="T31" s="132">
        <f t="shared" si="2"/>
        <v>329753.01175243937</v>
      </c>
      <c r="U31" s="132">
        <f t="shared" si="2"/>
        <v>332675.0730108532</v>
      </c>
      <c r="V31" s="132" t="s">
        <v>192</v>
      </c>
      <c r="W31" s="123"/>
    </row>
    <row r="32" spans="1:23" ht="20.100000000000001" customHeight="1">
      <c r="A32" s="126"/>
      <c r="B32" s="126"/>
      <c r="C32" s="379" t="s">
        <v>39</v>
      </c>
      <c r="D32" s="379"/>
      <c r="E32" s="379"/>
      <c r="F32" s="379"/>
      <c r="G32" s="379"/>
      <c r="H32" s="379"/>
      <c r="I32" s="379"/>
      <c r="J32" s="379"/>
      <c r="K32" s="379"/>
      <c r="L32" s="379"/>
      <c r="M32" s="379"/>
      <c r="N32" s="379"/>
      <c r="O32" s="379"/>
      <c r="P32" s="379"/>
      <c r="Q32" s="379"/>
      <c r="R32" s="379"/>
      <c r="S32" s="379"/>
      <c r="T32" s="379"/>
      <c r="U32" s="379"/>
      <c r="V32" s="379"/>
      <c r="W32" s="123"/>
    </row>
    <row r="33" spans="1:23" ht="20.100000000000001" customHeight="1">
      <c r="A33" s="129"/>
      <c r="B33" s="129"/>
      <c r="C33" s="348" t="s">
        <v>308</v>
      </c>
      <c r="D33" s="348"/>
      <c r="E33" s="348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8"/>
      <c r="U33" s="348"/>
      <c r="V33" s="348"/>
      <c r="W33" s="123"/>
    </row>
    <row r="34" spans="1:23" ht="15" customHeight="1">
      <c r="A34" s="212" t="s">
        <v>59</v>
      </c>
      <c r="B34" s="189" t="s">
        <v>24</v>
      </c>
      <c r="C34" s="125">
        <f t="shared" ref="C34:U34" si="3">C6/C$13*100</f>
        <v>59.281461561234693</v>
      </c>
      <c r="D34" s="125">
        <f t="shared" si="3"/>
        <v>58.345029650965472</v>
      </c>
      <c r="E34" s="125">
        <f t="shared" si="3"/>
        <v>56.610668481482918</v>
      </c>
      <c r="F34" s="125">
        <f t="shared" si="3"/>
        <v>56.765684480987311</v>
      </c>
      <c r="G34" s="125">
        <f t="shared" si="3"/>
        <v>55.452877658523732</v>
      </c>
      <c r="H34" s="125">
        <f t="shared" si="3"/>
        <v>55.00879224112407</v>
      </c>
      <c r="I34" s="125">
        <f t="shared" si="3"/>
        <v>56.169825620977711</v>
      </c>
      <c r="J34" s="125">
        <f t="shared" si="3"/>
        <v>55.352366466401378</v>
      </c>
      <c r="K34" s="125">
        <f t="shared" si="3"/>
        <v>56.9716650695566</v>
      </c>
      <c r="L34" s="125">
        <f t="shared" si="3"/>
        <v>54.974803056841381</v>
      </c>
      <c r="M34" s="125">
        <f t="shared" si="3"/>
        <v>54.721019987029294</v>
      </c>
      <c r="N34" s="125">
        <f t="shared" si="3"/>
        <v>54.976323430204452</v>
      </c>
      <c r="O34" s="125">
        <f t="shared" si="3"/>
        <v>53.811075824651468</v>
      </c>
      <c r="P34" s="125">
        <f t="shared" si="3"/>
        <v>55.681768012909885</v>
      </c>
      <c r="Q34" s="125">
        <f t="shared" si="3"/>
        <v>52.142408585150669</v>
      </c>
      <c r="R34" s="125">
        <f t="shared" si="3"/>
        <v>52.935710046034664</v>
      </c>
      <c r="S34" s="125">
        <f t="shared" si="3"/>
        <v>53.284850760576305</v>
      </c>
      <c r="T34" s="125">
        <f t="shared" si="3"/>
        <v>51.17399860842594</v>
      </c>
      <c r="U34" s="125">
        <f t="shared" si="3"/>
        <v>52.705198569517741</v>
      </c>
      <c r="V34" s="125" t="s">
        <v>192</v>
      </c>
      <c r="W34" s="123"/>
    </row>
    <row r="35" spans="1:23" ht="15" customHeight="1">
      <c r="A35" s="244" t="s">
        <v>58</v>
      </c>
      <c r="B35" s="189" t="s">
        <v>24</v>
      </c>
      <c r="C35" s="125">
        <f t="shared" ref="C35:U35" si="4">C7/C$13*100</f>
        <v>53.374598856001718</v>
      </c>
      <c r="D35" s="125">
        <f t="shared" si="4"/>
        <v>52.617189992948667</v>
      </c>
      <c r="E35" s="125">
        <f t="shared" si="4"/>
        <v>50.752066848249065</v>
      </c>
      <c r="F35" s="125">
        <f t="shared" si="4"/>
        <v>50.409538507898546</v>
      </c>
      <c r="G35" s="125">
        <f t="shared" si="4"/>
        <v>49.245686756235187</v>
      </c>
      <c r="H35" s="125">
        <f t="shared" si="4"/>
        <v>48.678295824847304</v>
      </c>
      <c r="I35" s="125">
        <f t="shared" si="4"/>
        <v>49.760681391768152</v>
      </c>
      <c r="J35" s="125">
        <f t="shared" si="4"/>
        <v>48.526872794500427</v>
      </c>
      <c r="K35" s="125">
        <f t="shared" si="4"/>
        <v>50.58221350664239</v>
      </c>
      <c r="L35" s="125">
        <f t="shared" si="4"/>
        <v>48.513916105735994</v>
      </c>
      <c r="M35" s="125">
        <f t="shared" si="4"/>
        <v>48.073716702020363</v>
      </c>
      <c r="N35" s="125">
        <f t="shared" si="4"/>
        <v>48.314474300693767</v>
      </c>
      <c r="O35" s="125">
        <f t="shared" si="4"/>
        <v>46.414024664616193</v>
      </c>
      <c r="P35" s="125">
        <f t="shared" si="4"/>
        <v>48.576374253321802</v>
      </c>
      <c r="Q35" s="125">
        <f t="shared" si="4"/>
        <v>45.052571190643661</v>
      </c>
      <c r="R35" s="125">
        <f t="shared" si="4"/>
        <v>45.948749058892083</v>
      </c>
      <c r="S35" s="125">
        <f t="shared" si="4"/>
        <v>46.497461948143005</v>
      </c>
      <c r="T35" s="125">
        <f t="shared" si="4"/>
        <v>44.092516102868785</v>
      </c>
      <c r="U35" s="125">
        <f t="shared" si="4"/>
        <v>45.490513975900413</v>
      </c>
      <c r="V35" s="125" t="s">
        <v>192</v>
      </c>
      <c r="W35" s="123"/>
    </row>
    <row r="36" spans="1:23" ht="15" customHeight="1">
      <c r="A36" s="244" t="s">
        <v>311</v>
      </c>
      <c r="B36" s="189" t="s">
        <v>24</v>
      </c>
      <c r="C36" s="125">
        <f t="shared" ref="C36:U36" si="5">C8/C$13*100</f>
        <v>5.3473157589867535</v>
      </c>
      <c r="D36" s="125">
        <f t="shared" si="5"/>
        <v>5.3085858206587266</v>
      </c>
      <c r="E36" s="125">
        <f t="shared" si="5"/>
        <v>5.4427304380823944</v>
      </c>
      <c r="F36" s="125">
        <f t="shared" si="5"/>
        <v>5.8276026594004406</v>
      </c>
      <c r="G36" s="125">
        <f t="shared" si="5"/>
        <v>5.6839436270870634</v>
      </c>
      <c r="H36" s="125">
        <f t="shared" si="5"/>
        <v>5.8333785903377189</v>
      </c>
      <c r="I36" s="125">
        <f t="shared" si="5"/>
        <v>5.9163039998222597</v>
      </c>
      <c r="J36" s="125">
        <f t="shared" si="5"/>
        <v>6.2585507181587534</v>
      </c>
      <c r="K36" s="125">
        <f t="shared" si="5"/>
        <v>5.955692509536763</v>
      </c>
      <c r="L36" s="125">
        <f t="shared" si="5"/>
        <v>6.2688327488363544</v>
      </c>
      <c r="M36" s="125">
        <f t="shared" si="5"/>
        <v>6.4565565849752149</v>
      </c>
      <c r="N36" s="125">
        <f t="shared" si="5"/>
        <v>6.4430980917997527</v>
      </c>
      <c r="O36" s="125">
        <f t="shared" si="5"/>
        <v>7.1649196102171713</v>
      </c>
      <c r="P36" s="125">
        <f t="shared" si="5"/>
        <v>6.8804465553429841</v>
      </c>
      <c r="Q36" s="125">
        <f t="shared" si="5"/>
        <v>6.8576926642986855</v>
      </c>
      <c r="R36" s="125">
        <f t="shared" si="5"/>
        <v>6.7577591526474663</v>
      </c>
      <c r="S36" s="125">
        <f t="shared" si="5"/>
        <v>6.5572921827936144</v>
      </c>
      <c r="T36" s="125">
        <f t="shared" si="5"/>
        <v>6.857707149596397</v>
      </c>
      <c r="U36" s="125">
        <f t="shared" si="5"/>
        <v>6.9954448205477053</v>
      </c>
      <c r="V36" s="125" t="s">
        <v>192</v>
      </c>
      <c r="W36" s="123"/>
    </row>
    <row r="37" spans="1:23" ht="15" customHeight="1">
      <c r="A37" s="244" t="s">
        <v>312</v>
      </c>
      <c r="B37" s="189" t="s">
        <v>24</v>
      </c>
      <c r="C37" s="125">
        <f t="shared" ref="C37:U37" si="6">C9/C$13*100</f>
        <v>0.48666367482532263</v>
      </c>
      <c r="D37" s="125">
        <f t="shared" si="6"/>
        <v>0.34528253930589103</v>
      </c>
      <c r="E37" s="125">
        <f t="shared" si="6"/>
        <v>0.34147651276319485</v>
      </c>
      <c r="F37" s="125">
        <f t="shared" si="6"/>
        <v>0.44699201106713293</v>
      </c>
      <c r="G37" s="125">
        <f t="shared" si="6"/>
        <v>0.44243120293788968</v>
      </c>
      <c r="H37" s="125">
        <f t="shared" si="6"/>
        <v>0.41390741128885644</v>
      </c>
      <c r="I37" s="125">
        <f t="shared" si="6"/>
        <v>0.4167644743687059</v>
      </c>
      <c r="J37" s="125">
        <f t="shared" si="6"/>
        <v>0.40243128757159652</v>
      </c>
      <c r="K37" s="125">
        <f t="shared" si="6"/>
        <v>0.3568001709618947</v>
      </c>
      <c r="L37" s="125">
        <f t="shared" si="6"/>
        <v>7.1537751718655784E-2</v>
      </c>
      <c r="M37" s="125">
        <f t="shared" si="6"/>
        <v>7.8516993379149413E-2</v>
      </c>
      <c r="N37" s="125">
        <f t="shared" si="6"/>
        <v>8.580707056395305E-2</v>
      </c>
      <c r="O37" s="125">
        <f t="shared" si="6"/>
        <v>9.6452996633646121E-2</v>
      </c>
      <c r="P37" s="125">
        <f t="shared" si="6"/>
        <v>0.10466556701746284</v>
      </c>
      <c r="Q37" s="125">
        <f t="shared" si="6"/>
        <v>9.7991271974230534E-2</v>
      </c>
      <c r="R37" s="125">
        <f t="shared" si="6"/>
        <v>8.8825546124199808E-2</v>
      </c>
      <c r="S37" s="125">
        <f t="shared" si="6"/>
        <v>9.2551741166613258E-2</v>
      </c>
      <c r="T37" s="125">
        <f t="shared" si="6"/>
        <v>8.7814820160259266E-2</v>
      </c>
      <c r="U37" s="125">
        <f t="shared" si="6"/>
        <v>9.0827661580528754E-2</v>
      </c>
      <c r="V37" s="125" t="s">
        <v>192</v>
      </c>
      <c r="W37" s="123"/>
    </row>
    <row r="38" spans="1:23" ht="15" customHeight="1">
      <c r="A38" s="244" t="s">
        <v>313</v>
      </c>
      <c r="B38" s="189" t="s">
        <v>24</v>
      </c>
      <c r="C38" s="125">
        <f t="shared" ref="C38:U38" si="7">C10/C$13*100</f>
        <v>7.288327142090649E-2</v>
      </c>
      <c r="D38" s="125">
        <f t="shared" si="7"/>
        <v>7.3971298052193657E-2</v>
      </c>
      <c r="E38" s="125">
        <f t="shared" si="7"/>
        <v>7.4394682388267686E-2</v>
      </c>
      <c r="F38" s="125">
        <f t="shared" si="7"/>
        <v>8.1551302621204552E-2</v>
      </c>
      <c r="G38" s="125">
        <f t="shared" si="7"/>
        <v>8.0816072263597341E-2</v>
      </c>
      <c r="H38" s="125">
        <f t="shared" si="7"/>
        <v>8.3210414650179754E-2</v>
      </c>
      <c r="I38" s="125">
        <f t="shared" si="7"/>
        <v>7.6075755018591734E-2</v>
      </c>
      <c r="J38" s="125">
        <f t="shared" si="7"/>
        <v>0.16451166617060728</v>
      </c>
      <c r="K38" s="125">
        <f t="shared" si="7"/>
        <v>7.6958882415531574E-2</v>
      </c>
      <c r="L38" s="125">
        <f t="shared" si="7"/>
        <v>0.12051645055038639</v>
      </c>
      <c r="M38" s="125">
        <f t="shared" si="7"/>
        <v>0.11222970665455798</v>
      </c>
      <c r="N38" s="125">
        <f t="shared" si="7"/>
        <v>0.13294396714699197</v>
      </c>
      <c r="O38" s="125">
        <f t="shared" si="7"/>
        <v>0.13567855318445474</v>
      </c>
      <c r="P38" s="125">
        <f t="shared" si="7"/>
        <v>0.12028163722762931</v>
      </c>
      <c r="Q38" s="125">
        <f t="shared" si="7"/>
        <v>0.13415345823409128</v>
      </c>
      <c r="R38" s="125">
        <f t="shared" si="7"/>
        <v>0.14037628837092661</v>
      </c>
      <c r="S38" s="125">
        <f t="shared" si="7"/>
        <v>0.137544888473072</v>
      </c>
      <c r="T38" s="125">
        <f t="shared" si="7"/>
        <v>0.13596053580049691</v>
      </c>
      <c r="U38" s="125">
        <f t="shared" si="7"/>
        <v>0.12841211148909737</v>
      </c>
      <c r="V38" s="125" t="s">
        <v>192</v>
      </c>
      <c r="W38" s="123"/>
    </row>
    <row r="39" spans="1:23" ht="15" customHeight="1">
      <c r="A39" s="244" t="s">
        <v>33</v>
      </c>
      <c r="B39" s="189" t="s">
        <v>24</v>
      </c>
      <c r="C39" s="391" t="s">
        <v>325</v>
      </c>
      <c r="D39" s="391" t="s">
        <v>325</v>
      </c>
      <c r="E39" s="391" t="s">
        <v>325</v>
      </c>
      <c r="F39" s="391" t="s">
        <v>325</v>
      </c>
      <c r="G39" s="391" t="s">
        <v>325</v>
      </c>
      <c r="H39" s="391" t="s">
        <v>325</v>
      </c>
      <c r="I39" s="391" t="s">
        <v>325</v>
      </c>
      <c r="J39" s="391" t="s">
        <v>325</v>
      </c>
      <c r="K39" s="391" t="s">
        <v>325</v>
      </c>
      <c r="L39" s="391" t="s">
        <v>325</v>
      </c>
      <c r="M39" s="391" t="s">
        <v>325</v>
      </c>
      <c r="N39" s="391" t="s">
        <v>325</v>
      </c>
      <c r="O39" s="391" t="s">
        <v>325</v>
      </c>
      <c r="P39" s="391" t="s">
        <v>325</v>
      </c>
      <c r="Q39" s="391" t="s">
        <v>325</v>
      </c>
      <c r="R39" s="391" t="s">
        <v>325</v>
      </c>
      <c r="S39" s="391" t="s">
        <v>325</v>
      </c>
      <c r="T39" s="391" t="s">
        <v>325</v>
      </c>
      <c r="U39" s="391" t="s">
        <v>325</v>
      </c>
      <c r="V39" s="125" t="s">
        <v>192</v>
      </c>
      <c r="W39" s="123"/>
    </row>
    <row r="40" spans="1:23" ht="15" customHeight="1">
      <c r="A40" s="212" t="s">
        <v>314</v>
      </c>
      <c r="B40" s="189" t="s">
        <v>24</v>
      </c>
      <c r="C40" s="125">
        <f t="shared" ref="C40:U40" si="8">C12/C$13*100</f>
        <v>40.718538438765293</v>
      </c>
      <c r="D40" s="125">
        <f t="shared" si="8"/>
        <v>41.654970349034528</v>
      </c>
      <c r="E40" s="125">
        <f t="shared" si="8"/>
        <v>43.389331518517089</v>
      </c>
      <c r="F40" s="125">
        <f t="shared" si="8"/>
        <v>43.234315519012689</v>
      </c>
      <c r="G40" s="125">
        <f t="shared" si="8"/>
        <v>44.547122341476268</v>
      </c>
      <c r="H40" s="125">
        <f t="shared" si="8"/>
        <v>44.991207758875937</v>
      </c>
      <c r="I40" s="125">
        <f t="shared" si="8"/>
        <v>43.830174379022282</v>
      </c>
      <c r="J40" s="125">
        <f t="shared" si="8"/>
        <v>44.647633533598629</v>
      </c>
      <c r="K40" s="125">
        <f t="shared" si="8"/>
        <v>43.028334930443407</v>
      </c>
      <c r="L40" s="125">
        <f t="shared" si="8"/>
        <v>45.025196943158605</v>
      </c>
      <c r="M40" s="125">
        <f t="shared" si="8"/>
        <v>45.278980012970713</v>
      </c>
      <c r="N40" s="125">
        <f t="shared" si="8"/>
        <v>45.023676569795548</v>
      </c>
      <c r="O40" s="125">
        <f t="shared" si="8"/>
        <v>46.188924175348546</v>
      </c>
      <c r="P40" s="125">
        <f t="shared" si="8"/>
        <v>44.318231987090122</v>
      </c>
      <c r="Q40" s="125">
        <f t="shared" si="8"/>
        <v>47.857591414849331</v>
      </c>
      <c r="R40" s="125">
        <f t="shared" si="8"/>
        <v>47.064289953965329</v>
      </c>
      <c r="S40" s="125">
        <f t="shared" si="8"/>
        <v>46.715149239423695</v>
      </c>
      <c r="T40" s="125">
        <f t="shared" si="8"/>
        <v>48.82600139157406</v>
      </c>
      <c r="U40" s="125">
        <f t="shared" si="8"/>
        <v>47.294801430482259</v>
      </c>
      <c r="V40" s="125" t="s">
        <v>192</v>
      </c>
      <c r="W40" s="123"/>
    </row>
    <row r="41" spans="1:23" s="178" customFormat="1" ht="15" customHeight="1">
      <c r="A41" s="173" t="s">
        <v>92</v>
      </c>
      <c r="B41" s="189" t="s">
        <v>24</v>
      </c>
      <c r="C41" s="381">
        <f>SUM(C34,C40)</f>
        <v>99.999999999999986</v>
      </c>
      <c r="D41" s="381">
        <f t="shared" ref="D41:U41" si="9">SUM(D34,D40)</f>
        <v>100</v>
      </c>
      <c r="E41" s="381">
        <f t="shared" si="9"/>
        <v>100</v>
      </c>
      <c r="F41" s="381">
        <f t="shared" si="9"/>
        <v>100</v>
      </c>
      <c r="G41" s="381">
        <f t="shared" si="9"/>
        <v>100</v>
      </c>
      <c r="H41" s="381">
        <f t="shared" si="9"/>
        <v>100</v>
      </c>
      <c r="I41" s="381">
        <f t="shared" si="9"/>
        <v>100</v>
      </c>
      <c r="J41" s="381">
        <f t="shared" si="9"/>
        <v>100</v>
      </c>
      <c r="K41" s="381">
        <f t="shared" si="9"/>
        <v>100</v>
      </c>
      <c r="L41" s="381">
        <f t="shared" si="9"/>
        <v>99.999999999999986</v>
      </c>
      <c r="M41" s="381">
        <f t="shared" si="9"/>
        <v>100</v>
      </c>
      <c r="N41" s="381">
        <f t="shared" si="9"/>
        <v>100</v>
      </c>
      <c r="O41" s="381">
        <f t="shared" si="9"/>
        <v>100.00000000000001</v>
      </c>
      <c r="P41" s="381">
        <f t="shared" si="9"/>
        <v>100</v>
      </c>
      <c r="Q41" s="381">
        <f t="shared" si="9"/>
        <v>100</v>
      </c>
      <c r="R41" s="381">
        <f t="shared" si="9"/>
        <v>100</v>
      </c>
      <c r="S41" s="381">
        <f t="shared" si="9"/>
        <v>100</v>
      </c>
      <c r="T41" s="381">
        <f t="shared" si="9"/>
        <v>100</v>
      </c>
      <c r="U41" s="381">
        <f t="shared" si="9"/>
        <v>100</v>
      </c>
      <c r="V41" s="125" t="s">
        <v>192</v>
      </c>
      <c r="W41" s="277"/>
    </row>
    <row r="42" spans="1:23" ht="20.100000000000001" customHeight="1">
      <c r="A42" s="130"/>
      <c r="B42" s="130"/>
      <c r="C42" s="374" t="s">
        <v>226</v>
      </c>
      <c r="D42" s="371"/>
      <c r="E42" s="371"/>
      <c r="F42" s="371"/>
      <c r="G42" s="371"/>
      <c r="H42" s="371"/>
      <c r="I42" s="371"/>
      <c r="J42" s="371"/>
      <c r="K42" s="371"/>
      <c r="L42" s="371"/>
      <c r="M42" s="371"/>
      <c r="N42" s="371"/>
      <c r="O42" s="371"/>
      <c r="P42" s="371"/>
      <c r="Q42" s="371"/>
      <c r="R42" s="371"/>
      <c r="S42" s="371"/>
      <c r="T42" s="371"/>
      <c r="U42" s="371"/>
      <c r="V42" s="371"/>
      <c r="W42" s="123"/>
    </row>
    <row r="43" spans="1:23" ht="15" customHeight="1">
      <c r="A43" s="212" t="s">
        <v>59</v>
      </c>
      <c r="B43" s="189" t="s">
        <v>24</v>
      </c>
      <c r="C43" s="125">
        <f t="shared" ref="C43:U43" si="10">C15/C$22*100</f>
        <v>95.184030099595361</v>
      </c>
      <c r="D43" s="125">
        <f t="shared" si="10"/>
        <v>95.02116815548824</v>
      </c>
      <c r="E43" s="125">
        <f t="shared" si="10"/>
        <v>94.962574562476703</v>
      </c>
      <c r="F43" s="125">
        <f t="shared" si="10"/>
        <v>94.838701265081198</v>
      </c>
      <c r="G43" s="125">
        <f t="shared" si="10"/>
        <v>94.730643003939463</v>
      </c>
      <c r="H43" s="125">
        <f t="shared" si="10"/>
        <v>94.765244194563465</v>
      </c>
      <c r="I43" s="125">
        <f t="shared" si="10"/>
        <v>94.978112483063867</v>
      </c>
      <c r="J43" s="125">
        <f t="shared" si="10"/>
        <v>95.080696966628693</v>
      </c>
      <c r="K43" s="125">
        <f t="shared" si="10"/>
        <v>94.883773867701862</v>
      </c>
      <c r="L43" s="125">
        <f t="shared" si="10"/>
        <v>94.335571911068428</v>
      </c>
      <c r="M43" s="125">
        <f t="shared" si="10"/>
        <v>94.263735702169654</v>
      </c>
      <c r="N43" s="125">
        <f t="shared" si="10"/>
        <v>94.421750670941449</v>
      </c>
      <c r="O43" s="125">
        <f t="shared" si="10"/>
        <v>94.497613391040076</v>
      </c>
      <c r="P43" s="125">
        <f t="shared" si="10"/>
        <v>94.445728817111956</v>
      </c>
      <c r="Q43" s="125">
        <f t="shared" si="10"/>
        <v>94.024230978322237</v>
      </c>
      <c r="R43" s="125">
        <f t="shared" si="10"/>
        <v>93.521683567464294</v>
      </c>
      <c r="S43" s="125">
        <f t="shared" si="10"/>
        <v>93.374104042997587</v>
      </c>
      <c r="T43" s="125">
        <f t="shared" si="10"/>
        <v>92.555266750789954</v>
      </c>
      <c r="U43" s="125">
        <f t="shared" si="10"/>
        <v>92.701002653619824</v>
      </c>
      <c r="V43" s="125" t="s">
        <v>192</v>
      </c>
      <c r="W43" s="123"/>
    </row>
    <row r="44" spans="1:23" ht="15" customHeight="1">
      <c r="A44" s="244" t="s">
        <v>58</v>
      </c>
      <c r="B44" s="189" t="s">
        <v>24</v>
      </c>
      <c r="C44" s="125">
        <f t="shared" ref="C44:U44" si="11">C16/C$22*100</f>
        <v>37.921566528533546</v>
      </c>
      <c r="D44" s="125">
        <f t="shared" si="11"/>
        <v>35.574214840949878</v>
      </c>
      <c r="E44" s="125">
        <f t="shared" si="11"/>
        <v>35.631522255068219</v>
      </c>
      <c r="F44" s="125">
        <f t="shared" si="11"/>
        <v>34.788841889007415</v>
      </c>
      <c r="G44" s="125">
        <f t="shared" si="11"/>
        <v>35.169907827228059</v>
      </c>
      <c r="H44" s="125">
        <f t="shared" si="11"/>
        <v>34.166863906405368</v>
      </c>
      <c r="I44" s="125">
        <f t="shared" si="11"/>
        <v>34.622216972539498</v>
      </c>
      <c r="J44" s="125">
        <f t="shared" si="11"/>
        <v>34.695047173219471</v>
      </c>
      <c r="K44" s="125">
        <f t="shared" si="11"/>
        <v>36.723491658831918</v>
      </c>
      <c r="L44" s="125">
        <f t="shared" si="11"/>
        <v>36.704728333942619</v>
      </c>
      <c r="M44" s="125">
        <f t="shared" si="11"/>
        <v>34.352338792718953</v>
      </c>
      <c r="N44" s="125">
        <f t="shared" si="11"/>
        <v>36.034668643083393</v>
      </c>
      <c r="O44" s="125">
        <f t="shared" si="11"/>
        <v>33.426157161462136</v>
      </c>
      <c r="P44" s="125">
        <f t="shared" si="11"/>
        <v>34.976166650902726</v>
      </c>
      <c r="Q44" s="125">
        <f t="shared" si="11"/>
        <v>33.254233527237723</v>
      </c>
      <c r="R44" s="125">
        <f t="shared" si="11"/>
        <v>35.739109202404705</v>
      </c>
      <c r="S44" s="125">
        <f t="shared" si="11"/>
        <v>37.17839613180535</v>
      </c>
      <c r="T44" s="125">
        <f t="shared" si="11"/>
        <v>38.140170528066633</v>
      </c>
      <c r="U44" s="125">
        <f t="shared" si="11"/>
        <v>39.248819572332813</v>
      </c>
      <c r="V44" s="125" t="s">
        <v>192</v>
      </c>
      <c r="W44" s="123"/>
    </row>
    <row r="45" spans="1:23" ht="15" customHeight="1">
      <c r="A45" s="244" t="s">
        <v>311</v>
      </c>
      <c r="B45" s="189" t="s">
        <v>24</v>
      </c>
      <c r="C45" s="125">
        <f t="shared" ref="C45:U45" si="12">C17/C$22*100</f>
        <v>10.374811550451673</v>
      </c>
      <c r="D45" s="125">
        <f t="shared" si="12"/>
        <v>10.632680237054561</v>
      </c>
      <c r="E45" s="125">
        <f t="shared" si="12"/>
        <v>10.398634363419923</v>
      </c>
      <c r="F45" s="125">
        <f t="shared" si="12"/>
        <v>10.530273603991452</v>
      </c>
      <c r="G45" s="125">
        <f t="shared" si="12"/>
        <v>10.303278628774708</v>
      </c>
      <c r="H45" s="125">
        <f t="shared" si="12"/>
        <v>10.300317322197508</v>
      </c>
      <c r="I45" s="125">
        <f t="shared" si="12"/>
        <v>10.133806815905311</v>
      </c>
      <c r="J45" s="125">
        <f t="shared" si="12"/>
        <v>10.145499084908597</v>
      </c>
      <c r="K45" s="125">
        <f t="shared" si="12"/>
        <v>9.8974562485578481</v>
      </c>
      <c r="L45" s="125">
        <f t="shared" si="12"/>
        <v>10.144749994158838</v>
      </c>
      <c r="M45" s="125">
        <f t="shared" si="12"/>
        <v>10.272143958608556</v>
      </c>
      <c r="N45" s="125">
        <f t="shared" si="12"/>
        <v>10.015911868237868</v>
      </c>
      <c r="O45" s="125">
        <f t="shared" si="12"/>
        <v>10.672698557923633</v>
      </c>
      <c r="P45" s="125">
        <f t="shared" si="12"/>
        <v>10.905506262969265</v>
      </c>
      <c r="Q45" s="125">
        <f t="shared" si="12"/>
        <v>10.333678759317635</v>
      </c>
      <c r="R45" s="125">
        <f t="shared" si="12"/>
        <v>9.830061904357084</v>
      </c>
      <c r="S45" s="125">
        <f t="shared" si="12"/>
        <v>9.7267954741755478</v>
      </c>
      <c r="T45" s="125">
        <f t="shared" si="12"/>
        <v>9.6603347115548477</v>
      </c>
      <c r="U45" s="125">
        <f t="shared" si="12"/>
        <v>9.6392261221824711</v>
      </c>
      <c r="V45" s="125" t="s">
        <v>192</v>
      </c>
      <c r="W45" s="123"/>
    </row>
    <row r="46" spans="1:23" ht="15" customHeight="1">
      <c r="A46" s="244" t="s">
        <v>312</v>
      </c>
      <c r="B46" s="189" t="s">
        <v>24</v>
      </c>
      <c r="C46" s="125">
        <f t="shared" ref="C46:U46" si="13">C18/C$22*100</f>
        <v>15.943543602406143</v>
      </c>
      <c r="D46" s="125">
        <f t="shared" si="13"/>
        <v>16.53433585769772</v>
      </c>
      <c r="E46" s="125">
        <f t="shared" si="13"/>
        <v>16.954227042135894</v>
      </c>
      <c r="F46" s="125">
        <f t="shared" si="13"/>
        <v>17.320781362064075</v>
      </c>
      <c r="G46" s="125">
        <f t="shared" si="13"/>
        <v>17.339775357433613</v>
      </c>
      <c r="H46" s="125">
        <f t="shared" si="13"/>
        <v>17.886521759813835</v>
      </c>
      <c r="I46" s="125">
        <f t="shared" si="13"/>
        <v>18.043172619944361</v>
      </c>
      <c r="J46" s="125">
        <f t="shared" si="13"/>
        <v>18.345135905648373</v>
      </c>
      <c r="K46" s="125">
        <f t="shared" si="13"/>
        <v>17.651096888125597</v>
      </c>
      <c r="L46" s="125">
        <f t="shared" si="13"/>
        <v>17.231856673178935</v>
      </c>
      <c r="M46" s="125">
        <f t="shared" si="13"/>
        <v>17.481873040371479</v>
      </c>
      <c r="N46" s="125">
        <f t="shared" si="13"/>
        <v>17.043003594649687</v>
      </c>
      <c r="O46" s="125">
        <f t="shared" si="13"/>
        <v>18.089474455525377</v>
      </c>
      <c r="P46" s="125">
        <f t="shared" si="13"/>
        <v>17.478631831542955</v>
      </c>
      <c r="Q46" s="125">
        <f t="shared" si="13"/>
        <v>18.194802885358325</v>
      </c>
      <c r="R46" s="125">
        <f t="shared" si="13"/>
        <v>17.291918507414707</v>
      </c>
      <c r="S46" s="125">
        <f t="shared" si="13"/>
        <v>16.870953002898748</v>
      </c>
      <c r="T46" s="125">
        <f t="shared" si="13"/>
        <v>16.312590610661374</v>
      </c>
      <c r="U46" s="125">
        <f t="shared" si="13"/>
        <v>15.87672185440338</v>
      </c>
      <c r="V46" s="125" t="s">
        <v>192</v>
      </c>
      <c r="W46" s="123"/>
    </row>
    <row r="47" spans="1:23" ht="15" customHeight="1">
      <c r="A47" s="244" t="s">
        <v>313</v>
      </c>
      <c r="B47" s="189" t="s">
        <v>24</v>
      </c>
      <c r="C47" s="125">
        <f t="shared" ref="C47:U47" si="14">C19/C$22*100</f>
        <v>25.196142654047719</v>
      </c>
      <c r="D47" s="125">
        <f t="shared" si="14"/>
        <v>26.288642937609751</v>
      </c>
      <c r="E47" s="125">
        <f t="shared" si="14"/>
        <v>26.080209940532466</v>
      </c>
      <c r="F47" s="125">
        <f t="shared" si="14"/>
        <v>26.260321945058536</v>
      </c>
      <c r="G47" s="125">
        <f t="shared" si="14"/>
        <v>26.043346205862463</v>
      </c>
      <c r="H47" s="125">
        <f t="shared" si="14"/>
        <v>26.471162825721617</v>
      </c>
      <c r="I47" s="125">
        <f t="shared" si="14"/>
        <v>26.263286433146227</v>
      </c>
      <c r="J47" s="125">
        <f t="shared" si="14"/>
        <v>26.045368196074985</v>
      </c>
      <c r="K47" s="125">
        <f t="shared" si="14"/>
        <v>25.063651601915847</v>
      </c>
      <c r="L47" s="125">
        <f t="shared" si="14"/>
        <v>24.782489994676236</v>
      </c>
      <c r="M47" s="125">
        <f t="shared" si="14"/>
        <v>26.376661790682554</v>
      </c>
      <c r="N47" s="125">
        <f t="shared" si="14"/>
        <v>25.712775658636723</v>
      </c>
      <c r="O47" s="125">
        <f t="shared" si="14"/>
        <v>26.432025422204269</v>
      </c>
      <c r="P47" s="125">
        <f t="shared" si="14"/>
        <v>26.004580911844567</v>
      </c>
      <c r="Q47" s="125">
        <f t="shared" si="14"/>
        <v>26.970989719816114</v>
      </c>
      <c r="R47" s="125">
        <f t="shared" si="14"/>
        <v>25.667898945703151</v>
      </c>
      <c r="S47" s="125">
        <f t="shared" si="14"/>
        <v>24.9390745274642</v>
      </c>
      <c r="T47" s="125">
        <f t="shared" si="14"/>
        <v>23.945571629793577</v>
      </c>
      <c r="U47" s="125">
        <f t="shared" si="14"/>
        <v>23.536972923860446</v>
      </c>
      <c r="V47" s="125" t="s">
        <v>192</v>
      </c>
      <c r="W47" s="123"/>
    </row>
    <row r="48" spans="1:23" ht="15" customHeight="1">
      <c r="A48" s="244" t="s">
        <v>33</v>
      </c>
      <c r="B48" s="189" t="s">
        <v>24</v>
      </c>
      <c r="C48" s="125">
        <f t="shared" ref="C48:U48" si="15">C20/C$22*100</f>
        <v>5.7479657641562714</v>
      </c>
      <c r="D48" s="125">
        <f t="shared" si="15"/>
        <v>5.9912942821763355</v>
      </c>
      <c r="E48" s="125">
        <f t="shared" si="15"/>
        <v>5.8979809613202026</v>
      </c>
      <c r="F48" s="125">
        <f t="shared" si="15"/>
        <v>5.9384824649597086</v>
      </c>
      <c r="G48" s="125">
        <f t="shared" si="15"/>
        <v>5.874334984640635</v>
      </c>
      <c r="H48" s="125">
        <f t="shared" si="15"/>
        <v>5.9403783804251322</v>
      </c>
      <c r="I48" s="125">
        <f t="shared" si="15"/>
        <v>5.915629641528481</v>
      </c>
      <c r="J48" s="125">
        <f t="shared" si="15"/>
        <v>5.8496466067772568</v>
      </c>
      <c r="K48" s="125">
        <f t="shared" si="15"/>
        <v>5.5480774702706457</v>
      </c>
      <c r="L48" s="125">
        <f t="shared" si="15"/>
        <v>5.4717469151118001</v>
      </c>
      <c r="M48" s="125">
        <f t="shared" si="15"/>
        <v>5.7807181197881086</v>
      </c>
      <c r="N48" s="125">
        <f t="shared" si="15"/>
        <v>5.6153909063337704</v>
      </c>
      <c r="O48" s="125">
        <f t="shared" si="15"/>
        <v>5.877257793924648</v>
      </c>
      <c r="P48" s="125">
        <f t="shared" si="15"/>
        <v>5.0808431598524519</v>
      </c>
      <c r="Q48" s="125">
        <f t="shared" si="15"/>
        <v>5.2705260865924393</v>
      </c>
      <c r="R48" s="125">
        <f t="shared" si="15"/>
        <v>4.9926950075846293</v>
      </c>
      <c r="S48" s="125">
        <f t="shared" si="15"/>
        <v>4.6588849066537437</v>
      </c>
      <c r="T48" s="125">
        <f t="shared" si="15"/>
        <v>4.4965992707135252</v>
      </c>
      <c r="U48" s="125">
        <f t="shared" si="15"/>
        <v>4.3992621808407106</v>
      </c>
      <c r="V48" s="125" t="s">
        <v>192</v>
      </c>
      <c r="W48" s="123"/>
    </row>
    <row r="49" spans="1:23" ht="15" customHeight="1">
      <c r="A49" s="212" t="s">
        <v>314</v>
      </c>
      <c r="B49" s="189" t="s">
        <v>24</v>
      </c>
      <c r="C49" s="125">
        <f t="shared" ref="C49:U49" si="16">C21/C$22*100</f>
        <v>4.8159699004046281</v>
      </c>
      <c r="D49" s="125">
        <f t="shared" si="16"/>
        <v>4.9788318445117694</v>
      </c>
      <c r="E49" s="125">
        <f t="shared" si="16"/>
        <v>5.0374254375233045</v>
      </c>
      <c r="F49" s="125">
        <f t="shared" si="16"/>
        <v>5.1612987349188018</v>
      </c>
      <c r="G49" s="125">
        <f t="shared" si="16"/>
        <v>5.2693569960605346</v>
      </c>
      <c r="H49" s="125">
        <f t="shared" si="16"/>
        <v>5.2347558054365351</v>
      </c>
      <c r="I49" s="125">
        <f t="shared" si="16"/>
        <v>5.0218875169361201</v>
      </c>
      <c r="J49" s="125">
        <f t="shared" si="16"/>
        <v>4.9193030333713148</v>
      </c>
      <c r="K49" s="125">
        <f t="shared" si="16"/>
        <v>5.1162261322981468</v>
      </c>
      <c r="L49" s="125">
        <f t="shared" si="16"/>
        <v>5.6644280889315777</v>
      </c>
      <c r="M49" s="125">
        <f t="shared" si="16"/>
        <v>5.73626429783035</v>
      </c>
      <c r="N49" s="125">
        <f t="shared" si="16"/>
        <v>5.5782493290585569</v>
      </c>
      <c r="O49" s="125">
        <f t="shared" si="16"/>
        <v>5.5023866089599327</v>
      </c>
      <c r="P49" s="125">
        <f t="shared" si="16"/>
        <v>5.55427118288803</v>
      </c>
      <c r="Q49" s="125">
        <f t="shared" si="16"/>
        <v>5.9757690216777641</v>
      </c>
      <c r="R49" s="125">
        <f t="shared" si="16"/>
        <v>6.4783164325357161</v>
      </c>
      <c r="S49" s="125">
        <f t="shared" si="16"/>
        <v>6.6258959570024203</v>
      </c>
      <c r="T49" s="125">
        <f t="shared" si="16"/>
        <v>7.4447332492100395</v>
      </c>
      <c r="U49" s="125">
        <f t="shared" si="16"/>
        <v>7.2989973463801716</v>
      </c>
      <c r="V49" s="125" t="s">
        <v>192</v>
      </c>
      <c r="W49" s="123"/>
    </row>
    <row r="50" spans="1:23" s="178" customFormat="1" ht="15" customHeight="1">
      <c r="A50" s="378" t="s">
        <v>156</v>
      </c>
      <c r="B50" s="189" t="s">
        <v>24</v>
      </c>
      <c r="C50" s="381">
        <f>SUM(C43,C49)</f>
        <v>99.999999999999986</v>
      </c>
      <c r="D50" s="381">
        <f t="shared" ref="D50:U50" si="17">SUM(D43,D49)</f>
        <v>100.00000000000001</v>
      </c>
      <c r="E50" s="381">
        <f t="shared" si="17"/>
        <v>100.00000000000001</v>
      </c>
      <c r="F50" s="381">
        <f t="shared" si="17"/>
        <v>100</v>
      </c>
      <c r="G50" s="381">
        <f t="shared" si="17"/>
        <v>100</v>
      </c>
      <c r="H50" s="381">
        <f t="shared" si="17"/>
        <v>100</v>
      </c>
      <c r="I50" s="381">
        <f t="shared" si="17"/>
        <v>99.999999999999986</v>
      </c>
      <c r="J50" s="381">
        <f t="shared" si="17"/>
        <v>100.00000000000001</v>
      </c>
      <c r="K50" s="381">
        <f t="shared" si="17"/>
        <v>100.00000000000001</v>
      </c>
      <c r="L50" s="381">
        <f t="shared" si="17"/>
        <v>100</v>
      </c>
      <c r="M50" s="381">
        <f t="shared" si="17"/>
        <v>100</v>
      </c>
      <c r="N50" s="381">
        <f t="shared" si="17"/>
        <v>100</v>
      </c>
      <c r="O50" s="381">
        <f t="shared" si="17"/>
        <v>100.00000000000001</v>
      </c>
      <c r="P50" s="381">
        <f t="shared" si="17"/>
        <v>99.999999999999986</v>
      </c>
      <c r="Q50" s="381">
        <f t="shared" si="17"/>
        <v>100</v>
      </c>
      <c r="R50" s="381">
        <f t="shared" si="17"/>
        <v>100.00000000000001</v>
      </c>
      <c r="S50" s="381">
        <f t="shared" si="17"/>
        <v>100</v>
      </c>
      <c r="T50" s="381">
        <f t="shared" si="17"/>
        <v>100</v>
      </c>
      <c r="U50" s="381">
        <f t="shared" si="17"/>
        <v>100</v>
      </c>
      <c r="V50" s="125" t="s">
        <v>192</v>
      </c>
      <c r="W50" s="123"/>
    </row>
    <row r="51" spans="1:23" ht="20.100000000000001" customHeight="1">
      <c r="A51" s="131"/>
      <c r="B51" s="131"/>
      <c r="C51" s="375" t="s">
        <v>309</v>
      </c>
      <c r="D51" s="372"/>
      <c r="E51" s="372"/>
      <c r="F51" s="372"/>
      <c r="G51" s="372"/>
      <c r="H51" s="372"/>
      <c r="I51" s="372"/>
      <c r="J51" s="372"/>
      <c r="K51" s="372"/>
      <c r="L51" s="372"/>
      <c r="M51" s="372"/>
      <c r="N51" s="372"/>
      <c r="O51" s="372"/>
      <c r="P51" s="372"/>
      <c r="Q51" s="372"/>
      <c r="R51" s="372"/>
      <c r="S51" s="372"/>
      <c r="T51" s="372"/>
      <c r="U51" s="372"/>
      <c r="V51" s="372"/>
      <c r="W51" s="123"/>
    </row>
    <row r="52" spans="1:23" ht="15" customHeight="1">
      <c r="A52" s="212" t="s">
        <v>59</v>
      </c>
      <c r="B52" s="189" t="s">
        <v>24</v>
      </c>
      <c r="C52" s="125">
        <f t="shared" ref="C52:U52" si="18">C24/C$31*100</f>
        <v>70.734422580155751</v>
      </c>
      <c r="D52" s="125">
        <f t="shared" si="18"/>
        <v>70.015961360309817</v>
      </c>
      <c r="E52" s="125">
        <f t="shared" si="18"/>
        <v>69.197498497951088</v>
      </c>
      <c r="F52" s="125">
        <f t="shared" si="18"/>
        <v>69.146707594501748</v>
      </c>
      <c r="G52" s="125">
        <f t="shared" si="18"/>
        <v>68.246175538430947</v>
      </c>
      <c r="H52" s="125">
        <f t="shared" si="18"/>
        <v>68.162086558265742</v>
      </c>
      <c r="I52" s="125">
        <f t="shared" si="18"/>
        <v>69.122808035283811</v>
      </c>
      <c r="J52" s="125">
        <f t="shared" si="18"/>
        <v>69.098956432895889</v>
      </c>
      <c r="K52" s="125">
        <f t="shared" si="18"/>
        <v>69.56476289115659</v>
      </c>
      <c r="L52" s="125">
        <f t="shared" si="18"/>
        <v>68.094337597407346</v>
      </c>
      <c r="M52" s="125">
        <f t="shared" si="18"/>
        <v>67.927367965269596</v>
      </c>
      <c r="N52" s="125">
        <f t="shared" si="18"/>
        <v>68.229632273837993</v>
      </c>
      <c r="O52" s="125">
        <f t="shared" si="18"/>
        <v>67.540696074562234</v>
      </c>
      <c r="P52" s="125">
        <f t="shared" si="18"/>
        <v>68.484851314445976</v>
      </c>
      <c r="Q52" s="125">
        <f t="shared" si="18"/>
        <v>65.58658239846531</v>
      </c>
      <c r="R52" s="125">
        <f t="shared" si="18"/>
        <v>65.664086785281938</v>
      </c>
      <c r="S52" s="125">
        <f t="shared" si="18"/>
        <v>65.745435419468166</v>
      </c>
      <c r="T52" s="125">
        <f t="shared" si="18"/>
        <v>63.66679741850173</v>
      </c>
      <c r="U52" s="125">
        <f t="shared" si="18"/>
        <v>64.493152449006686</v>
      </c>
      <c r="V52" s="125" t="s">
        <v>192</v>
      </c>
      <c r="W52" s="123"/>
    </row>
    <row r="53" spans="1:23" ht="15" customHeight="1">
      <c r="A53" s="244" t="s">
        <v>58</v>
      </c>
      <c r="B53" s="189" t="s">
        <v>24</v>
      </c>
      <c r="C53" s="125">
        <f t="shared" ref="C53:U53" si="19">C25/C$31*100</f>
        <v>48.445063614490543</v>
      </c>
      <c r="D53" s="125">
        <f t="shared" si="19"/>
        <v>47.193843718408274</v>
      </c>
      <c r="E53" s="125">
        <f t="shared" si="19"/>
        <v>45.78960881164285</v>
      </c>
      <c r="F53" s="125">
        <f t="shared" si="19"/>
        <v>45.329820055735162</v>
      </c>
      <c r="G53" s="125">
        <f t="shared" si="19"/>
        <v>44.661015730608035</v>
      </c>
      <c r="H53" s="125">
        <f t="shared" si="19"/>
        <v>43.877235226935518</v>
      </c>
      <c r="I53" s="125">
        <f t="shared" si="19"/>
        <v>44.707939329262011</v>
      </c>
      <c r="J53" s="125">
        <f t="shared" si="19"/>
        <v>43.740856545901345</v>
      </c>
      <c r="K53" s="125">
        <f t="shared" si="19"/>
        <v>45.978823047909579</v>
      </c>
      <c r="L53" s="125">
        <f t="shared" si="19"/>
        <v>44.577736722608066</v>
      </c>
      <c r="M53" s="125">
        <f t="shared" si="19"/>
        <v>43.4910953991089</v>
      </c>
      <c r="N53" s="125">
        <f t="shared" si="19"/>
        <v>44.188570024721521</v>
      </c>
      <c r="O53" s="125">
        <f t="shared" si="19"/>
        <v>42.031285327716425</v>
      </c>
      <c r="P53" s="125">
        <f t="shared" si="19"/>
        <v>44.084454768327362</v>
      </c>
      <c r="Q53" s="125">
        <f t="shared" si="19"/>
        <v>41.26527414406462</v>
      </c>
      <c r="R53" s="125">
        <f t="shared" si="19"/>
        <v>42.74685118161706</v>
      </c>
      <c r="S53" s="125">
        <f t="shared" si="19"/>
        <v>43.600899926191389</v>
      </c>
      <c r="T53" s="125">
        <f t="shared" si="19"/>
        <v>42.295532611250728</v>
      </c>
      <c r="U53" s="125">
        <f t="shared" si="19"/>
        <v>43.650900860374506</v>
      </c>
      <c r="V53" s="125" t="s">
        <v>192</v>
      </c>
      <c r="W53" s="123"/>
    </row>
    <row r="54" spans="1:23" ht="15" customHeight="1">
      <c r="A54" s="244" t="s">
        <v>311</v>
      </c>
      <c r="B54" s="189" t="s">
        <v>24</v>
      </c>
      <c r="C54" s="125">
        <f t="shared" ref="C54:U54" si="20">C26/C$31*100</f>
        <v>6.9510927495080699</v>
      </c>
      <c r="D54" s="125">
        <f t="shared" si="20"/>
        <v>7.0027975038269199</v>
      </c>
      <c r="E54" s="125">
        <f t="shared" si="20"/>
        <v>7.0692237903146147</v>
      </c>
      <c r="F54" s="125">
        <f t="shared" si="20"/>
        <v>7.3568714848894352</v>
      </c>
      <c r="G54" s="125">
        <f t="shared" si="20"/>
        <v>7.1885233343073232</v>
      </c>
      <c r="H54" s="125">
        <f t="shared" si="20"/>
        <v>7.3112509091654179</v>
      </c>
      <c r="I54" s="125">
        <f t="shared" si="20"/>
        <v>7.3239734494722111</v>
      </c>
      <c r="J54" s="125">
        <f t="shared" si="20"/>
        <v>7.6034923440934223</v>
      </c>
      <c r="K54" s="125">
        <f t="shared" si="20"/>
        <v>7.2650107703441558</v>
      </c>
      <c r="L54" s="125">
        <f t="shared" si="20"/>
        <v>7.5607340926517619</v>
      </c>
      <c r="M54" s="125">
        <f t="shared" si="20"/>
        <v>7.7308740840712193</v>
      </c>
      <c r="N54" s="125">
        <f t="shared" si="20"/>
        <v>7.6435313924947677</v>
      </c>
      <c r="O54" s="125">
        <f t="shared" si="20"/>
        <v>8.3486151457258746</v>
      </c>
      <c r="P54" s="125">
        <f t="shared" si="20"/>
        <v>8.2098559774268463</v>
      </c>
      <c r="Q54" s="125">
        <f t="shared" si="20"/>
        <v>7.9734932327505197</v>
      </c>
      <c r="R54" s="125">
        <f t="shared" si="20"/>
        <v>7.721279883772425</v>
      </c>
      <c r="S54" s="125">
        <f t="shared" si="20"/>
        <v>7.5424405917867698</v>
      </c>
      <c r="T54" s="125">
        <f t="shared" si="20"/>
        <v>7.7038064559459762</v>
      </c>
      <c r="U54" s="125">
        <f t="shared" si="20"/>
        <v>7.7746458583764086</v>
      </c>
      <c r="V54" s="125" t="s">
        <v>192</v>
      </c>
      <c r="W54" s="123"/>
    </row>
    <row r="55" spans="1:23" ht="15" customHeight="1">
      <c r="A55" s="244" t="s">
        <v>312</v>
      </c>
      <c r="B55" s="189" t="s">
        <v>24</v>
      </c>
      <c r="C55" s="125">
        <f t="shared" ref="C55:U55" si="21">C27/C$31*100</f>
        <v>5.4174263052365443</v>
      </c>
      <c r="D55" s="125">
        <f t="shared" si="21"/>
        <v>5.4968972790797084</v>
      </c>
      <c r="E55" s="125">
        <f t="shared" si="21"/>
        <v>5.7936662051767192</v>
      </c>
      <c r="F55" s="125">
        <f t="shared" si="21"/>
        <v>5.9342056235840968</v>
      </c>
      <c r="G55" s="125">
        <f t="shared" si="21"/>
        <v>5.9461240746354145</v>
      </c>
      <c r="H55" s="125">
        <f t="shared" si="21"/>
        <v>6.1946656963897899</v>
      </c>
      <c r="I55" s="125">
        <f t="shared" si="21"/>
        <v>6.2999037004930054</v>
      </c>
      <c r="J55" s="125">
        <f t="shared" si="21"/>
        <v>6.610872472212308</v>
      </c>
      <c r="K55" s="125">
        <f t="shared" si="21"/>
        <v>6.1013703681668785</v>
      </c>
      <c r="L55" s="125">
        <f t="shared" si="21"/>
        <v>5.7913293963132171</v>
      </c>
      <c r="M55" s="125">
        <f t="shared" si="21"/>
        <v>5.8908334159912892</v>
      </c>
      <c r="N55" s="125">
        <f t="shared" si="21"/>
        <v>5.7832726166792625</v>
      </c>
      <c r="O55" s="125">
        <f t="shared" si="21"/>
        <v>6.1681751572128265</v>
      </c>
      <c r="P55" s="125">
        <f t="shared" si="21"/>
        <v>5.8429939717527404</v>
      </c>
      <c r="Q55" s="125">
        <f t="shared" si="21"/>
        <v>5.9071148223576095</v>
      </c>
      <c r="R55" s="125">
        <f t="shared" si="21"/>
        <v>5.4839763653101059</v>
      </c>
      <c r="S55" s="125">
        <f t="shared" si="21"/>
        <v>5.3076323985642828</v>
      </c>
      <c r="T55" s="125">
        <f t="shared" si="21"/>
        <v>4.9859938462837281</v>
      </c>
      <c r="U55" s="125">
        <f t="shared" si="21"/>
        <v>4.7434005239787167</v>
      </c>
      <c r="V55" s="125" t="s">
        <v>192</v>
      </c>
      <c r="W55" s="123"/>
    </row>
    <row r="56" spans="1:23" ht="15" customHeight="1">
      <c r="A56" s="244" t="s">
        <v>313</v>
      </c>
      <c r="B56" s="189" t="s">
        <v>24</v>
      </c>
      <c r="C56" s="125">
        <f t="shared" ref="C56:U56" si="22">C28/C$31*100</f>
        <v>8.0872321632009392</v>
      </c>
      <c r="D56" s="125">
        <f t="shared" si="22"/>
        <v>8.4158975466520491</v>
      </c>
      <c r="E56" s="125">
        <f t="shared" si="22"/>
        <v>8.6093231785798086</v>
      </c>
      <c r="F56" s="125">
        <f t="shared" si="22"/>
        <v>8.5946661483777991</v>
      </c>
      <c r="G56" s="125">
        <f t="shared" si="22"/>
        <v>8.5371622720599056</v>
      </c>
      <c r="H56" s="125">
        <f t="shared" si="22"/>
        <v>8.8135796361300667</v>
      </c>
      <c r="I56" s="125">
        <f t="shared" si="22"/>
        <v>8.8165409190426427</v>
      </c>
      <c r="J56" s="125">
        <f t="shared" si="22"/>
        <v>9.1196708238460573</v>
      </c>
      <c r="K56" s="125">
        <f t="shared" si="22"/>
        <v>8.3766783026742555</v>
      </c>
      <c r="L56" s="125">
        <f t="shared" si="22"/>
        <v>8.3407220809070139</v>
      </c>
      <c r="M56" s="125">
        <f t="shared" si="22"/>
        <v>8.8839395722904744</v>
      </c>
      <c r="N56" s="125">
        <f t="shared" si="22"/>
        <v>8.7275373912831213</v>
      </c>
      <c r="O56" s="125">
        <f t="shared" si="22"/>
        <v>9.0093472914608821</v>
      </c>
      <c r="P56" s="125">
        <f t="shared" si="22"/>
        <v>8.6694296845264152</v>
      </c>
      <c r="Q56" s="125">
        <f t="shared" si="22"/>
        <v>8.7488476306395153</v>
      </c>
      <c r="R56" s="125">
        <f t="shared" si="22"/>
        <v>8.1461944913181465</v>
      </c>
      <c r="S56" s="125">
        <f t="shared" si="22"/>
        <v>7.8463829044751341</v>
      </c>
      <c r="T56" s="125">
        <f t="shared" si="22"/>
        <v>7.3239635742789453</v>
      </c>
      <c r="U56" s="125">
        <f t="shared" si="22"/>
        <v>7.0276117040565671</v>
      </c>
      <c r="V56" s="125" t="s">
        <v>192</v>
      </c>
      <c r="W56" s="123"/>
    </row>
    <row r="57" spans="1:23" ht="15" customHeight="1">
      <c r="A57" s="244" t="s">
        <v>33</v>
      </c>
      <c r="B57" s="189" t="s">
        <v>24</v>
      </c>
      <c r="C57" s="125">
        <f t="shared" ref="C57:U57" si="23">C29/C$31*100</f>
        <v>1.8336077477196688</v>
      </c>
      <c r="D57" s="125">
        <f t="shared" si="23"/>
        <v>1.9065253123428605</v>
      </c>
      <c r="E57" s="125">
        <f t="shared" si="23"/>
        <v>1.9356765122371018</v>
      </c>
      <c r="F57" s="125">
        <f t="shared" si="23"/>
        <v>1.9311442819152518</v>
      </c>
      <c r="G57" s="125">
        <f t="shared" si="23"/>
        <v>1.9133501268202648</v>
      </c>
      <c r="H57" s="125">
        <f t="shared" si="23"/>
        <v>1.9653550896449552</v>
      </c>
      <c r="I57" s="125">
        <f t="shared" si="23"/>
        <v>1.9744506370139556</v>
      </c>
      <c r="J57" s="125">
        <f t="shared" si="23"/>
        <v>2.0240642468427614</v>
      </c>
      <c r="K57" s="125">
        <f t="shared" si="23"/>
        <v>1.8428804020617111</v>
      </c>
      <c r="L57" s="125">
        <f t="shared" si="23"/>
        <v>1.8238153049272849</v>
      </c>
      <c r="M57" s="125">
        <f t="shared" si="23"/>
        <v>1.9306254938077119</v>
      </c>
      <c r="N57" s="125">
        <f t="shared" si="23"/>
        <v>1.886720848659319</v>
      </c>
      <c r="O57" s="125">
        <f t="shared" si="23"/>
        <v>1.9832731524462361</v>
      </c>
      <c r="P57" s="125">
        <f t="shared" si="23"/>
        <v>1.6781169124126041</v>
      </c>
      <c r="Q57" s="125">
        <f t="shared" si="23"/>
        <v>1.6918525686530423</v>
      </c>
      <c r="R57" s="125">
        <f t="shared" si="23"/>
        <v>1.5657848632642011</v>
      </c>
      <c r="S57" s="125">
        <f t="shared" si="23"/>
        <v>1.4480795984505865</v>
      </c>
      <c r="T57" s="125">
        <f t="shared" si="23"/>
        <v>1.3575009307423416</v>
      </c>
      <c r="U57" s="125">
        <f t="shared" si="23"/>
        <v>1.2965935022204826</v>
      </c>
      <c r="V57" s="125" t="s">
        <v>192</v>
      </c>
      <c r="W57" s="123"/>
    </row>
    <row r="58" spans="1:23" ht="15" customHeight="1">
      <c r="A58" s="212" t="s">
        <v>314</v>
      </c>
      <c r="B58" s="189" t="s">
        <v>24</v>
      </c>
      <c r="C58" s="125">
        <f t="shared" ref="C58:U58" si="24">C30/C$31*100</f>
        <v>29.265577419844252</v>
      </c>
      <c r="D58" s="125">
        <f t="shared" si="24"/>
        <v>29.984038639690176</v>
      </c>
      <c r="E58" s="125">
        <f t="shared" si="24"/>
        <v>30.802501502048905</v>
      </c>
      <c r="F58" s="125">
        <f t="shared" si="24"/>
        <v>30.853292405498244</v>
      </c>
      <c r="G58" s="125">
        <f t="shared" si="24"/>
        <v>31.753824461569053</v>
      </c>
      <c r="H58" s="125">
        <f t="shared" si="24"/>
        <v>31.837913441734244</v>
      </c>
      <c r="I58" s="125">
        <f t="shared" si="24"/>
        <v>30.877191964716179</v>
      </c>
      <c r="J58" s="125">
        <f t="shared" si="24"/>
        <v>30.901043567104118</v>
      </c>
      <c r="K58" s="125">
        <f t="shared" si="24"/>
        <v>30.43523710884341</v>
      </c>
      <c r="L58" s="125">
        <f t="shared" si="24"/>
        <v>31.905662402592654</v>
      </c>
      <c r="M58" s="125">
        <f t="shared" si="24"/>
        <v>32.072632034730404</v>
      </c>
      <c r="N58" s="125">
        <f t="shared" si="24"/>
        <v>31.770367726162007</v>
      </c>
      <c r="O58" s="125">
        <f t="shared" si="24"/>
        <v>32.459303925437773</v>
      </c>
      <c r="P58" s="125">
        <f t="shared" si="24"/>
        <v>31.515148685554024</v>
      </c>
      <c r="Q58" s="125">
        <f t="shared" si="24"/>
        <v>34.413417601534682</v>
      </c>
      <c r="R58" s="125">
        <f t="shared" si="24"/>
        <v>34.335913214718062</v>
      </c>
      <c r="S58" s="125">
        <f t="shared" si="24"/>
        <v>34.254564580531834</v>
      </c>
      <c r="T58" s="125">
        <f t="shared" si="24"/>
        <v>36.333202581498277</v>
      </c>
      <c r="U58" s="125">
        <f t="shared" si="24"/>
        <v>35.506847550993321</v>
      </c>
      <c r="V58" s="125" t="s">
        <v>192</v>
      </c>
      <c r="W58" s="123"/>
    </row>
    <row r="59" spans="1:23" s="178" customFormat="1" ht="15" customHeight="1">
      <c r="A59" s="382" t="s">
        <v>28</v>
      </c>
      <c r="B59" s="189" t="s">
        <v>24</v>
      </c>
      <c r="C59" s="381">
        <f>SUM(C52,C58)</f>
        <v>100</v>
      </c>
      <c r="D59" s="381">
        <f t="shared" ref="D59:U59" si="25">SUM(D52,D58)</f>
        <v>100</v>
      </c>
      <c r="E59" s="381">
        <f t="shared" si="25"/>
        <v>100</v>
      </c>
      <c r="F59" s="381">
        <f t="shared" si="25"/>
        <v>100</v>
      </c>
      <c r="G59" s="381">
        <f t="shared" si="25"/>
        <v>100</v>
      </c>
      <c r="H59" s="381">
        <f t="shared" si="25"/>
        <v>99.999999999999986</v>
      </c>
      <c r="I59" s="381">
        <f t="shared" si="25"/>
        <v>99.999999999999986</v>
      </c>
      <c r="J59" s="381">
        <f t="shared" si="25"/>
        <v>100</v>
      </c>
      <c r="K59" s="381">
        <f t="shared" si="25"/>
        <v>100</v>
      </c>
      <c r="L59" s="381">
        <f t="shared" si="25"/>
        <v>100</v>
      </c>
      <c r="M59" s="381">
        <f t="shared" si="25"/>
        <v>100</v>
      </c>
      <c r="N59" s="381">
        <f t="shared" si="25"/>
        <v>100</v>
      </c>
      <c r="O59" s="381">
        <f t="shared" si="25"/>
        <v>100</v>
      </c>
      <c r="P59" s="381">
        <f t="shared" si="25"/>
        <v>100</v>
      </c>
      <c r="Q59" s="381">
        <f t="shared" si="25"/>
        <v>100</v>
      </c>
      <c r="R59" s="381">
        <f t="shared" si="25"/>
        <v>100</v>
      </c>
      <c r="S59" s="381">
        <f t="shared" si="25"/>
        <v>100</v>
      </c>
      <c r="T59" s="381">
        <f t="shared" si="25"/>
        <v>100</v>
      </c>
      <c r="U59" s="381">
        <f t="shared" si="25"/>
        <v>100</v>
      </c>
      <c r="V59" s="125" t="s">
        <v>192</v>
      </c>
      <c r="W59" s="123"/>
    </row>
    <row r="60" spans="1:23" s="178" customFormat="1" ht="20.100000000000001" customHeight="1">
      <c r="A60" s="383" t="s">
        <v>25</v>
      </c>
      <c r="B60" s="172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</row>
    <row r="61" spans="1:23" ht="15" customHeight="1">
      <c r="A61" s="192" t="s">
        <v>220</v>
      </c>
      <c r="B61" s="192"/>
    </row>
    <row r="62" spans="1:23" s="178" customFormat="1" ht="15" customHeight="1">
      <c r="A62" s="192" t="s">
        <v>317</v>
      </c>
      <c r="B62" s="192"/>
      <c r="C62" s="115"/>
      <c r="D62" s="116"/>
      <c r="E62" s="116"/>
      <c r="F62" s="116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</row>
    <row r="63" spans="1:23" ht="15" customHeight="1">
      <c r="A63" s="179" t="s">
        <v>222</v>
      </c>
      <c r="B63" s="179"/>
    </row>
    <row r="64" spans="1:23" ht="15" customHeight="1">
      <c r="A64" s="179" t="s">
        <v>315</v>
      </c>
      <c r="B64" s="179"/>
    </row>
    <row r="65" spans="1:19" s="178" customFormat="1" ht="15" customHeight="1">
      <c r="A65" s="384" t="s">
        <v>316</v>
      </c>
      <c r="B65" s="179"/>
      <c r="C65" s="115"/>
      <c r="D65" s="116"/>
      <c r="E65" s="116"/>
      <c r="F65" s="116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</row>
    <row r="66" spans="1:19" ht="15" customHeight="1">
      <c r="A66" s="179" t="s">
        <v>223</v>
      </c>
      <c r="B66" s="179"/>
    </row>
    <row r="67" spans="1:19" ht="15" customHeight="1">
      <c r="A67" s="179" t="s">
        <v>224</v>
      </c>
      <c r="B67" s="179"/>
    </row>
    <row r="68" spans="1:19" s="178" customFormat="1" ht="15" customHeight="1">
      <c r="A68" s="384" t="s">
        <v>210</v>
      </c>
      <c r="B68" s="179"/>
      <c r="C68" s="115"/>
      <c r="D68" s="116"/>
      <c r="E68" s="116"/>
      <c r="F68" s="116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</row>
    <row r="69" spans="1:19" ht="15" customHeight="1">
      <c r="A69" s="179" t="s">
        <v>225</v>
      </c>
    </row>
  </sheetData>
  <pageMargins left="0.59055118110236227" right="0.19685039370078741" top="0.39370078740157483" bottom="0.39370078740157483" header="0.11811023622047245" footer="0.19685039370078741"/>
  <pageSetup paperSize="9" scale="70" firstPageNumber="20" orientation="portrait" r:id="rId1"/>
  <headerFooter alignWithMargins="0">
    <oddFooter>&amp;L&amp;"MetaNormalLF-Roman,Standard"Statistisches Bundesamt, Private Haushalte und Umwelt, 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/>
  </sheetViews>
  <sheetFormatPr baseColWidth="10" defaultRowHeight="12.95" customHeight="1"/>
  <cols>
    <col min="1" max="1" width="25.7109375" style="178" customWidth="1"/>
    <col min="2" max="2" width="11.7109375" style="178" customWidth="1"/>
    <col min="3" max="3" width="11.28515625" style="115" customWidth="1"/>
    <col min="4" max="6" width="11.28515625" style="116" hidden="1" customWidth="1"/>
    <col min="7" max="7" width="11.28515625" style="115" hidden="1" customWidth="1"/>
    <col min="8" max="8" width="11.28515625" style="115" customWidth="1"/>
    <col min="9" max="12" width="11.28515625" style="115" hidden="1" customWidth="1"/>
    <col min="13" max="13" width="11.28515625" style="115" customWidth="1"/>
    <col min="14" max="17" width="11.28515625" style="115" hidden="1" customWidth="1"/>
    <col min="18" max="19" width="11.28515625" style="115" customWidth="1"/>
    <col min="20" max="22" width="11.28515625" style="178" customWidth="1"/>
    <col min="23" max="23" width="18.140625" style="178" customWidth="1"/>
    <col min="24" max="16384" width="11.42578125" style="178"/>
  </cols>
  <sheetData>
    <row r="1" spans="1:23" ht="20.100000000000001" customHeight="1">
      <c r="A1" s="311" t="s">
        <v>307</v>
      </c>
      <c r="M1" s="204"/>
      <c r="R1" s="205"/>
    </row>
    <row r="2" spans="1:23" s="111" customFormat="1" ht="20.100000000000001" customHeight="1">
      <c r="A2" s="369" t="s">
        <v>126</v>
      </c>
      <c r="C2" s="112"/>
      <c r="D2" s="113"/>
      <c r="E2" s="113"/>
      <c r="F2" s="113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23" ht="20.100000000000001" customHeight="1">
      <c r="C3" s="385"/>
      <c r="D3" s="385"/>
      <c r="E3" s="385"/>
      <c r="F3" s="385"/>
      <c r="G3" s="385"/>
      <c r="H3" s="385"/>
      <c r="I3" s="385"/>
      <c r="J3" s="385"/>
      <c r="K3" s="385"/>
      <c r="L3" s="385"/>
    </row>
    <row r="4" spans="1:23" s="122" customFormat="1" ht="30" customHeight="1">
      <c r="A4" s="392" t="s">
        <v>14</v>
      </c>
      <c r="B4" s="117" t="s">
        <v>22</v>
      </c>
      <c r="C4" s="119">
        <v>2000</v>
      </c>
      <c r="D4" s="119">
        <v>2001</v>
      </c>
      <c r="E4" s="119">
        <v>2002</v>
      </c>
      <c r="F4" s="119">
        <v>2003</v>
      </c>
      <c r="G4" s="119">
        <v>2004</v>
      </c>
      <c r="H4" s="119">
        <v>2005</v>
      </c>
      <c r="I4" s="119">
        <v>2006</v>
      </c>
      <c r="J4" s="120">
        <v>2007</v>
      </c>
      <c r="K4" s="120">
        <v>2008</v>
      </c>
      <c r="L4" s="119">
        <v>2009</v>
      </c>
      <c r="M4" s="119">
        <v>2010</v>
      </c>
      <c r="N4" s="119">
        <v>2011</v>
      </c>
      <c r="O4" s="119">
        <v>2012</v>
      </c>
      <c r="P4" s="119">
        <v>2013</v>
      </c>
      <c r="Q4" s="121">
        <v>2014</v>
      </c>
      <c r="R4" s="119">
        <v>2015</v>
      </c>
      <c r="S4" s="119">
        <v>2016</v>
      </c>
      <c r="T4" s="295" t="s">
        <v>219</v>
      </c>
      <c r="U4" s="119">
        <v>2018</v>
      </c>
      <c r="V4" s="120" t="s">
        <v>218</v>
      </c>
      <c r="W4" s="376"/>
    </row>
    <row r="5" spans="1:23" ht="20.100000000000001" customHeight="1">
      <c r="A5" s="172"/>
      <c r="B5" s="172"/>
      <c r="C5" s="373" t="s">
        <v>308</v>
      </c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123"/>
    </row>
    <row r="6" spans="1:23" ht="15" customHeight="1">
      <c r="A6" s="378" t="s">
        <v>31</v>
      </c>
      <c r="B6" s="189" t="s">
        <v>57</v>
      </c>
      <c r="C6" s="132">
        <v>62016.908670876895</v>
      </c>
      <c r="D6" s="132">
        <v>59961.128134784929</v>
      </c>
      <c r="E6" s="132">
        <v>54308.596854649222</v>
      </c>
      <c r="F6" s="132">
        <v>52502.517214042258</v>
      </c>
      <c r="G6" s="132">
        <v>50314.641976453298</v>
      </c>
      <c r="H6" s="132">
        <v>46814.119373261354</v>
      </c>
      <c r="I6" s="132">
        <v>44617.947307809867</v>
      </c>
      <c r="J6" s="132">
        <v>41342.538158019401</v>
      </c>
      <c r="K6" s="132">
        <v>43124.219075300796</v>
      </c>
      <c r="L6" s="132">
        <v>39495.444971703684</v>
      </c>
      <c r="M6" s="132">
        <v>37759.35245477526</v>
      </c>
      <c r="N6" s="132">
        <v>35442.186453054237</v>
      </c>
      <c r="O6" s="132">
        <v>32621.534168063095</v>
      </c>
      <c r="P6" s="132">
        <v>39784.265285158312</v>
      </c>
      <c r="Q6" s="132">
        <v>35136.288138135373</v>
      </c>
      <c r="R6" s="132">
        <v>36119.949555273211</v>
      </c>
      <c r="S6" s="132">
        <v>35751.058920179734</v>
      </c>
      <c r="T6" s="132">
        <v>35256.730641195551</v>
      </c>
      <c r="U6" s="132">
        <v>33291.8513240639</v>
      </c>
      <c r="V6" s="132">
        <v>33173.982675215746</v>
      </c>
      <c r="W6" s="277"/>
    </row>
    <row r="7" spans="1:23" ht="15" customHeight="1">
      <c r="A7" s="378" t="s">
        <v>34</v>
      </c>
      <c r="B7" s="189" t="s">
        <v>57</v>
      </c>
      <c r="C7" s="132">
        <v>59576.541808180053</v>
      </c>
      <c r="D7" s="132">
        <v>57867.790270781319</v>
      </c>
      <c r="E7" s="132">
        <v>58508.012349663913</v>
      </c>
      <c r="F7" s="132">
        <v>59927.414272790702</v>
      </c>
      <c r="G7" s="132">
        <v>57990.814479583249</v>
      </c>
      <c r="H7" s="132">
        <v>55734.826109148897</v>
      </c>
      <c r="I7" s="132">
        <v>57245.964525370655</v>
      </c>
      <c r="J7" s="132">
        <v>55593.954534792254</v>
      </c>
      <c r="K7" s="132">
        <v>57575.828161795609</v>
      </c>
      <c r="L7" s="132">
        <v>53882.989140640697</v>
      </c>
      <c r="M7" s="132">
        <v>51604.89426309806</v>
      </c>
      <c r="N7" s="132">
        <v>52228.316993479719</v>
      </c>
      <c r="O7" s="132">
        <v>52794.127226142366</v>
      </c>
      <c r="P7" s="132">
        <v>54469.055472515684</v>
      </c>
      <c r="Q7" s="132">
        <v>50837.78605749218</v>
      </c>
      <c r="R7" s="132">
        <v>53358.467909078507</v>
      </c>
      <c r="S7" s="132">
        <v>55787.637825571663</v>
      </c>
      <c r="T7" s="132">
        <v>54041.790603436602</v>
      </c>
      <c r="U7" s="132">
        <v>59744.227320686106</v>
      </c>
      <c r="V7" s="132">
        <v>59676.577302427788</v>
      </c>
      <c r="W7" s="123"/>
    </row>
    <row r="8" spans="1:23" ht="15" customHeight="1">
      <c r="A8" s="378" t="s">
        <v>35</v>
      </c>
      <c r="B8" s="189" t="s">
        <v>57</v>
      </c>
      <c r="C8" s="377" t="s">
        <v>325</v>
      </c>
      <c r="D8" s="377" t="s">
        <v>325</v>
      </c>
      <c r="E8" s="377" t="s">
        <v>325</v>
      </c>
      <c r="F8" s="377" t="s">
        <v>325</v>
      </c>
      <c r="G8" s="377" t="s">
        <v>325</v>
      </c>
      <c r="H8" s="377" t="s">
        <v>325</v>
      </c>
      <c r="I8" s="377" t="s">
        <v>325</v>
      </c>
      <c r="J8" s="377" t="s">
        <v>325</v>
      </c>
      <c r="K8" s="377" t="s">
        <v>325</v>
      </c>
      <c r="L8" s="377" t="s">
        <v>325</v>
      </c>
      <c r="M8" s="377" t="s">
        <v>325</v>
      </c>
      <c r="N8" s="377" t="s">
        <v>325</v>
      </c>
      <c r="O8" s="377" t="s">
        <v>325</v>
      </c>
      <c r="P8" s="377" t="s">
        <v>325</v>
      </c>
      <c r="Q8" s="377" t="s">
        <v>325</v>
      </c>
      <c r="R8" s="377" t="s">
        <v>325</v>
      </c>
      <c r="S8" s="377" t="s">
        <v>325</v>
      </c>
      <c r="T8" s="377" t="s">
        <v>325</v>
      </c>
      <c r="U8" s="377" t="s">
        <v>325</v>
      </c>
      <c r="V8" s="377" t="s">
        <v>325</v>
      </c>
      <c r="W8" s="123"/>
    </row>
    <row r="9" spans="1:23" ht="15" customHeight="1">
      <c r="A9" s="378" t="s">
        <v>29</v>
      </c>
      <c r="B9" s="189" t="s">
        <v>57</v>
      </c>
      <c r="C9" s="377" t="s">
        <v>325</v>
      </c>
      <c r="D9" s="377" t="s">
        <v>325</v>
      </c>
      <c r="E9" s="377" t="s">
        <v>325</v>
      </c>
      <c r="F9" s="377" t="s">
        <v>325</v>
      </c>
      <c r="G9" s="377" t="s">
        <v>325</v>
      </c>
      <c r="H9" s="377" t="s">
        <v>325</v>
      </c>
      <c r="I9" s="377" t="s">
        <v>325</v>
      </c>
      <c r="J9" s="377" t="s">
        <v>325</v>
      </c>
      <c r="K9" s="377" t="s">
        <v>325</v>
      </c>
      <c r="L9" s="377" t="s">
        <v>325</v>
      </c>
      <c r="M9" s="377" t="s">
        <v>325</v>
      </c>
      <c r="N9" s="377" t="s">
        <v>325</v>
      </c>
      <c r="O9" s="377" t="s">
        <v>325</v>
      </c>
      <c r="P9" s="377" t="s">
        <v>325</v>
      </c>
      <c r="Q9" s="377" t="s">
        <v>325</v>
      </c>
      <c r="R9" s="377" t="s">
        <v>325</v>
      </c>
      <c r="S9" s="377" t="s">
        <v>325</v>
      </c>
      <c r="T9" s="377" t="s">
        <v>325</v>
      </c>
      <c r="U9" s="377" t="s">
        <v>325</v>
      </c>
      <c r="V9" s="377" t="s">
        <v>325</v>
      </c>
      <c r="W9" s="123"/>
    </row>
    <row r="10" spans="1:23" ht="15" customHeight="1">
      <c r="A10" s="378" t="s">
        <v>27</v>
      </c>
      <c r="B10" s="189" t="s">
        <v>57</v>
      </c>
      <c r="C10" s="132">
        <v>5183.1323541429165</v>
      </c>
      <c r="D10" s="132">
        <v>4944.0086765444967</v>
      </c>
      <c r="E10" s="132">
        <v>4467.05921139369</v>
      </c>
      <c r="F10" s="132">
        <v>3574.392438963454</v>
      </c>
      <c r="G10" s="132">
        <v>3005.9243026864156</v>
      </c>
      <c r="H10" s="132">
        <v>3105.9993816803744</v>
      </c>
      <c r="I10" s="132">
        <v>3977.4063866951119</v>
      </c>
      <c r="J10" s="132">
        <v>4124.6084716082578</v>
      </c>
      <c r="K10" s="132">
        <v>4647.3868062731908</v>
      </c>
      <c r="L10" s="132">
        <v>3727.6111158336003</v>
      </c>
      <c r="M10" s="132">
        <v>4536.2695665799229</v>
      </c>
      <c r="N10" s="132">
        <v>6083.8431401626494</v>
      </c>
      <c r="O10" s="132">
        <v>3049.9085916967028</v>
      </c>
      <c r="P10" s="132">
        <v>2730.4050632952553</v>
      </c>
      <c r="Q10" s="132">
        <v>2763.150081544271</v>
      </c>
      <c r="R10" s="132">
        <v>3041.5131104871016</v>
      </c>
      <c r="S10" s="132">
        <v>2291.3230782142996</v>
      </c>
      <c r="T10" s="132">
        <v>2212.3164191377386</v>
      </c>
      <c r="U10" s="132">
        <v>2328.7666975353545</v>
      </c>
      <c r="V10" s="132">
        <v>1639.1627602835038</v>
      </c>
      <c r="W10" s="277"/>
    </row>
    <row r="11" spans="1:23" ht="15" customHeight="1">
      <c r="A11" s="386" t="s">
        <v>319</v>
      </c>
      <c r="B11" s="189" t="s">
        <v>57</v>
      </c>
      <c r="C11" s="132">
        <v>19055.33201893188</v>
      </c>
      <c r="D11" s="132">
        <v>19461.688777052776</v>
      </c>
      <c r="E11" s="132">
        <v>19824.824856175568</v>
      </c>
      <c r="F11" s="132">
        <v>20286.949081140789</v>
      </c>
      <c r="G11" s="132">
        <v>19839.128649654354</v>
      </c>
      <c r="H11" s="132">
        <v>19674.003990441448</v>
      </c>
      <c r="I11" s="132">
        <v>21836.966023022811</v>
      </c>
      <c r="J11" s="132">
        <v>22155.588093203038</v>
      </c>
      <c r="K11" s="132">
        <v>25078.667189801519</v>
      </c>
      <c r="L11" s="132">
        <v>25876.842516124205</v>
      </c>
      <c r="M11" s="132">
        <v>28060.755114929052</v>
      </c>
      <c r="N11" s="132">
        <v>30806.669850881841</v>
      </c>
      <c r="O11" s="132">
        <v>28825.419418568519</v>
      </c>
      <c r="P11" s="132">
        <v>30496.851227877982</v>
      </c>
      <c r="Q11" s="132">
        <v>24798.802518187229</v>
      </c>
      <c r="R11" s="132">
        <v>25505.980438259812</v>
      </c>
      <c r="S11" s="132">
        <v>27419.959159792517</v>
      </c>
      <c r="T11" s="132">
        <v>26292.84287966412</v>
      </c>
      <c r="U11" s="132">
        <v>28295.162891350039</v>
      </c>
      <c r="V11" s="132">
        <v>31331.959648978685</v>
      </c>
      <c r="W11" s="277"/>
    </row>
    <row r="12" spans="1:23" ht="15" customHeight="1">
      <c r="A12" s="378" t="s">
        <v>86</v>
      </c>
      <c r="B12" s="189" t="s">
        <v>57</v>
      </c>
      <c r="C12" s="132">
        <v>80879.642289928146</v>
      </c>
      <c r="D12" s="132">
        <v>80280.777597658467</v>
      </c>
      <c r="E12" s="132">
        <v>80178.95095529106</v>
      </c>
      <c r="F12" s="132">
        <v>78131.622174808886</v>
      </c>
      <c r="G12" s="132">
        <v>76887.264793188166</v>
      </c>
      <c r="H12" s="132">
        <v>72245.138917087563</v>
      </c>
      <c r="I12" s="132">
        <v>68830.691411118329</v>
      </c>
      <c r="J12" s="132">
        <v>66380.880700417314</v>
      </c>
      <c r="K12" s="132">
        <v>65244.709735941688</v>
      </c>
      <c r="L12" s="132">
        <v>63777.675895028915</v>
      </c>
      <c r="M12" s="132">
        <v>61558.634216541104</v>
      </c>
      <c r="N12" s="132">
        <v>61346.123822198344</v>
      </c>
      <c r="O12" s="132">
        <v>58019.643351915962</v>
      </c>
      <c r="P12" s="132">
        <v>56864.406860427916</v>
      </c>
      <c r="Q12" s="132">
        <v>57490.496975098737</v>
      </c>
      <c r="R12" s="132">
        <v>56671.55228102106</v>
      </c>
      <c r="S12" s="132">
        <v>56602.4362928013</v>
      </c>
      <c r="T12" s="132">
        <v>56603.909038723265</v>
      </c>
      <c r="U12" s="132">
        <v>56399.606865813235</v>
      </c>
      <c r="V12" s="132" t="s">
        <v>192</v>
      </c>
      <c r="W12" s="123"/>
    </row>
    <row r="13" spans="1:23" ht="15" customHeight="1">
      <c r="A13" s="378" t="s">
        <v>87</v>
      </c>
      <c r="B13" s="189" t="s">
        <v>57</v>
      </c>
      <c r="C13" s="132">
        <v>19134.661981534937</v>
      </c>
      <c r="D13" s="132">
        <v>21064.733911589716</v>
      </c>
      <c r="E13" s="132">
        <v>24527.376506230681</v>
      </c>
      <c r="F13" s="132">
        <v>25109.697914435415</v>
      </c>
      <c r="G13" s="132">
        <v>27503.429207071702</v>
      </c>
      <c r="H13" s="132">
        <v>28110.890148072875</v>
      </c>
      <c r="I13" s="132">
        <v>26800.29928959941</v>
      </c>
      <c r="J13" s="132">
        <v>28320.773952206964</v>
      </c>
      <c r="K13" s="132">
        <v>28517.039571129579</v>
      </c>
      <c r="L13" s="132">
        <v>31446.474943411569</v>
      </c>
      <c r="M13" s="132">
        <v>33490.796846074933</v>
      </c>
      <c r="N13" s="132">
        <v>34655.789333164597</v>
      </c>
      <c r="O13" s="132">
        <v>36603.420244357192</v>
      </c>
      <c r="P13" s="132">
        <v>38819.905664125552</v>
      </c>
      <c r="Q13" s="132">
        <v>40551.370153641612</v>
      </c>
      <c r="R13" s="132">
        <v>42627.483600199281</v>
      </c>
      <c r="S13" s="132">
        <v>44257.179117390711</v>
      </c>
      <c r="T13" s="132">
        <v>49589.12173607415</v>
      </c>
      <c r="U13" s="132">
        <v>48149.632107859943</v>
      </c>
      <c r="V13" s="132" t="s">
        <v>192</v>
      </c>
      <c r="W13" s="277"/>
    </row>
    <row r="14" spans="1:23" ht="15" customHeight="1">
      <c r="A14" s="378" t="s">
        <v>88</v>
      </c>
      <c r="B14" s="189" t="s">
        <v>57</v>
      </c>
      <c r="C14" s="132">
        <v>147.6417892869861</v>
      </c>
      <c r="D14" s="132">
        <v>196.1452793290089</v>
      </c>
      <c r="E14" s="132">
        <v>345.14722341935288</v>
      </c>
      <c r="F14" s="132">
        <v>520.86058625125861</v>
      </c>
      <c r="G14" s="132">
        <v>779.31895797577852</v>
      </c>
      <c r="H14" s="132">
        <v>1397.7356297077417</v>
      </c>
      <c r="I14" s="132">
        <v>2605.9408417306595</v>
      </c>
      <c r="J14" s="132">
        <v>3038.8342075643773</v>
      </c>
      <c r="K14" s="132">
        <v>2340.6125162242911</v>
      </c>
      <c r="L14" s="132">
        <v>2031.8182238824575</v>
      </c>
      <c r="M14" s="132">
        <v>2060.5705149938431</v>
      </c>
      <c r="N14" s="132">
        <v>1978.2132397977252</v>
      </c>
      <c r="O14" s="132">
        <v>1998.3220448475445</v>
      </c>
      <c r="P14" s="132">
        <v>1902.854995684723</v>
      </c>
      <c r="Q14" s="132">
        <v>2116.0652764523566</v>
      </c>
      <c r="R14" s="132">
        <v>1880.887954987827</v>
      </c>
      <c r="S14" s="132">
        <v>1894.3817780071518</v>
      </c>
      <c r="T14" s="132">
        <v>2515.392356940938</v>
      </c>
      <c r="U14" s="132">
        <v>2658.0175825212405</v>
      </c>
      <c r="V14" s="132" t="s">
        <v>192</v>
      </c>
      <c r="W14" s="123"/>
    </row>
    <row r="15" spans="1:23" ht="15" customHeight="1">
      <c r="A15" s="378" t="s">
        <v>89</v>
      </c>
      <c r="B15" s="189" t="s">
        <v>57</v>
      </c>
      <c r="C15" s="377" t="s">
        <v>325</v>
      </c>
      <c r="D15" s="377" t="s">
        <v>280</v>
      </c>
      <c r="E15" s="377" t="s">
        <v>280</v>
      </c>
      <c r="F15" s="377" t="s">
        <v>280</v>
      </c>
      <c r="G15" s="132">
        <v>75.258077018618877</v>
      </c>
      <c r="H15" s="132">
        <v>450.17088200518828</v>
      </c>
      <c r="I15" s="132">
        <v>887.9130735683118</v>
      </c>
      <c r="J15" s="132">
        <v>805.23018658351384</v>
      </c>
      <c r="K15" s="132">
        <v>1084.9960768240744</v>
      </c>
      <c r="L15" s="132">
        <v>1579.6707671223439</v>
      </c>
      <c r="M15" s="132">
        <v>2024.3452669103576</v>
      </c>
      <c r="N15" s="132">
        <v>2137.5879449282479</v>
      </c>
      <c r="O15" s="132">
        <v>2168.284455817075</v>
      </c>
      <c r="P15" s="132">
        <v>2094.5075211043531</v>
      </c>
      <c r="Q15" s="132">
        <v>2176.5734255865186</v>
      </c>
      <c r="R15" s="132">
        <v>2078.1851236577845</v>
      </c>
      <c r="S15" s="132">
        <v>2078.9464177340324</v>
      </c>
      <c r="T15" s="132">
        <v>2337.5948591460997</v>
      </c>
      <c r="U15" s="132">
        <v>2491.7107515354164</v>
      </c>
      <c r="V15" s="132" t="s">
        <v>192</v>
      </c>
      <c r="W15" s="123"/>
    </row>
    <row r="16" spans="1:23" ht="15" customHeight="1">
      <c r="A16" s="378" t="s">
        <v>90</v>
      </c>
      <c r="B16" s="189" t="s">
        <v>57</v>
      </c>
      <c r="C16" s="132">
        <v>5.328397750936527</v>
      </c>
      <c r="D16" s="132">
        <v>5.6171037025220922</v>
      </c>
      <c r="E16" s="132">
        <v>35.53502814822702</v>
      </c>
      <c r="F16" s="132">
        <v>41.022853978275009</v>
      </c>
      <c r="G16" s="132">
        <v>112.25114310790164</v>
      </c>
      <c r="H16" s="132">
        <v>140.69060708588179</v>
      </c>
      <c r="I16" s="132">
        <v>275.4089068277051</v>
      </c>
      <c r="J16" s="132">
        <v>538.50938621470527</v>
      </c>
      <c r="K16" s="132">
        <v>947.59572000350136</v>
      </c>
      <c r="L16" s="132">
        <v>1449.291078208784</v>
      </c>
      <c r="M16" s="132">
        <v>1326.4327887169611</v>
      </c>
      <c r="N16" s="132">
        <v>1436.8743073932701</v>
      </c>
      <c r="O16" s="132">
        <v>1427.4673878204951</v>
      </c>
      <c r="P16" s="132">
        <v>1399.4452512989744</v>
      </c>
      <c r="Q16" s="132">
        <v>1319.1316496518177</v>
      </c>
      <c r="R16" s="132">
        <v>1181.7313944287596</v>
      </c>
      <c r="S16" s="132">
        <v>1044.7178113759553</v>
      </c>
      <c r="T16" s="132">
        <v>1207.7304415412225</v>
      </c>
      <c r="U16" s="132">
        <v>1119.2021989267034</v>
      </c>
      <c r="V16" s="132" t="s">
        <v>192</v>
      </c>
      <c r="W16" s="123"/>
    </row>
    <row r="17" spans="1:23" ht="15" customHeight="1">
      <c r="A17" s="378" t="s">
        <v>91</v>
      </c>
      <c r="B17" s="189" t="s">
        <v>57</v>
      </c>
      <c r="C17" s="377" t="s">
        <v>325</v>
      </c>
      <c r="D17" s="377" t="s">
        <v>280</v>
      </c>
      <c r="E17" s="377" t="s">
        <v>280</v>
      </c>
      <c r="F17" s="377" t="s">
        <v>280</v>
      </c>
      <c r="G17" s="377" t="s">
        <v>280</v>
      </c>
      <c r="H17" s="132">
        <v>160.81969820553189</v>
      </c>
      <c r="I17" s="132">
        <v>229.06526020369728</v>
      </c>
      <c r="J17" s="132">
        <v>303.2763548514535</v>
      </c>
      <c r="K17" s="132">
        <v>370.46939465276915</v>
      </c>
      <c r="L17" s="132">
        <v>439.91817639327809</v>
      </c>
      <c r="M17" s="132">
        <v>456.23491360592095</v>
      </c>
      <c r="N17" s="132">
        <v>456.50571772102455</v>
      </c>
      <c r="O17" s="132">
        <v>459.9913968179514</v>
      </c>
      <c r="P17" s="132">
        <v>383.21873820668691</v>
      </c>
      <c r="Q17" s="132">
        <v>392.39492727033394</v>
      </c>
      <c r="R17" s="132">
        <v>388.83241348450406</v>
      </c>
      <c r="S17" s="132">
        <v>306.15288808327381</v>
      </c>
      <c r="T17" s="132">
        <v>96.241640629218836</v>
      </c>
      <c r="U17" s="132">
        <v>106.98456232349071</v>
      </c>
      <c r="V17" s="132" t="s">
        <v>192</v>
      </c>
      <c r="W17" s="277"/>
    </row>
    <row r="18" spans="1:23" ht="15" customHeight="1">
      <c r="A18" s="378" t="s">
        <v>320</v>
      </c>
      <c r="B18" s="189" t="s">
        <v>57</v>
      </c>
      <c r="C18" s="377" t="s">
        <v>325</v>
      </c>
      <c r="D18" s="377" t="s">
        <v>325</v>
      </c>
      <c r="E18" s="377" t="s">
        <v>325</v>
      </c>
      <c r="F18" s="377" t="s">
        <v>325</v>
      </c>
      <c r="G18" s="377" t="s">
        <v>325</v>
      </c>
      <c r="H18" s="377" t="s">
        <v>325</v>
      </c>
      <c r="I18" s="377" t="s">
        <v>325</v>
      </c>
      <c r="J18" s="377" t="s">
        <v>325</v>
      </c>
      <c r="K18" s="377" t="s">
        <v>325</v>
      </c>
      <c r="L18" s="377" t="s">
        <v>325</v>
      </c>
      <c r="M18" s="377" t="s">
        <v>325</v>
      </c>
      <c r="N18" s="191" t="s">
        <v>40</v>
      </c>
      <c r="O18" s="191" t="s">
        <v>40</v>
      </c>
      <c r="P18" s="191" t="s">
        <v>40</v>
      </c>
      <c r="Q18" s="132">
        <v>160.13928006126639</v>
      </c>
      <c r="R18" s="132">
        <v>106.269885691163</v>
      </c>
      <c r="S18" s="132">
        <v>116.77174586875716</v>
      </c>
      <c r="T18" s="132">
        <v>48.548766143641863</v>
      </c>
      <c r="U18" s="132">
        <v>40.665110839471033</v>
      </c>
      <c r="V18" s="132" t="s">
        <v>194</v>
      </c>
      <c r="W18" s="277"/>
    </row>
    <row r="19" spans="1:23" s="175" customFormat="1" ht="15" customHeight="1">
      <c r="A19" s="173" t="s">
        <v>92</v>
      </c>
      <c r="B19" s="189" t="s">
        <v>57</v>
      </c>
      <c r="C19" s="132">
        <f t="shared" ref="C19:K19" si="0">SUM(C6:C18)</f>
        <v>245999.18931063276</v>
      </c>
      <c r="D19" s="132">
        <f t="shared" si="0"/>
        <v>243781.88975144323</v>
      </c>
      <c r="E19" s="132">
        <f t="shared" si="0"/>
        <v>242195.50298497174</v>
      </c>
      <c r="F19" s="132">
        <f t="shared" si="0"/>
        <v>240094.47653641104</v>
      </c>
      <c r="G19" s="132">
        <f t="shared" si="0"/>
        <v>236508.03158673947</v>
      </c>
      <c r="H19" s="132">
        <f t="shared" si="0"/>
        <v>227834.39473669688</v>
      </c>
      <c r="I19" s="132">
        <f t="shared" si="0"/>
        <v>227307.60302594656</v>
      </c>
      <c r="J19" s="132">
        <f t="shared" si="0"/>
        <v>222604.19404546131</v>
      </c>
      <c r="K19" s="132">
        <f t="shared" si="0"/>
        <v>228931.52424794703</v>
      </c>
      <c r="L19" s="132">
        <f>SUM(L6:L18)</f>
        <v>223707.73682834953</v>
      </c>
      <c r="M19" s="132">
        <f t="shared" ref="M19:U19" si="1">SUM(M6:M18)</f>
        <v>222878.2859462254</v>
      </c>
      <c r="N19" s="132">
        <f t="shared" si="1"/>
        <v>226572.11080278162</v>
      </c>
      <c r="O19" s="132">
        <f t="shared" si="1"/>
        <v>217968.11828604693</v>
      </c>
      <c r="P19" s="132">
        <f t="shared" si="1"/>
        <v>228944.91607969545</v>
      </c>
      <c r="Q19" s="132">
        <f t="shared" si="1"/>
        <v>217742.19848312173</v>
      </c>
      <c r="R19" s="132">
        <f t="shared" si="1"/>
        <v>222960.85366656902</v>
      </c>
      <c r="S19" s="132">
        <f t="shared" si="1"/>
        <v>227550.56503501936</v>
      </c>
      <c r="T19" s="132">
        <f t="shared" si="1"/>
        <v>230202.21938263258</v>
      </c>
      <c r="U19" s="132">
        <f t="shared" si="1"/>
        <v>234625.82741345491</v>
      </c>
      <c r="V19" s="132" t="s">
        <v>194</v>
      </c>
      <c r="W19" s="174"/>
    </row>
    <row r="20" spans="1:23" s="175" customFormat="1" ht="20.100000000000001" customHeight="1">
      <c r="A20" s="172"/>
      <c r="B20" s="172"/>
      <c r="C20" s="348" t="s">
        <v>318</v>
      </c>
      <c r="D20" s="342"/>
      <c r="E20" s="342"/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174"/>
    </row>
    <row r="21" spans="1:23" s="175" customFormat="1" ht="15" customHeight="1">
      <c r="A21" s="378" t="s">
        <v>31</v>
      </c>
      <c r="B21" s="189" t="s">
        <v>57</v>
      </c>
      <c r="C21" s="132">
        <v>3359.4293399328367</v>
      </c>
      <c r="D21" s="132">
        <v>3272.002242115047</v>
      </c>
      <c r="E21" s="132">
        <v>3014.8832491599892</v>
      </c>
      <c r="F21" s="132">
        <v>2956.9596011816075</v>
      </c>
      <c r="G21" s="132">
        <v>2815.638225754878</v>
      </c>
      <c r="H21" s="132">
        <v>2636.4764816869993</v>
      </c>
      <c r="I21" s="132">
        <v>2505.2429145816045</v>
      </c>
      <c r="J21" s="132">
        <v>2357.1273102942228</v>
      </c>
      <c r="K21" s="132">
        <v>2519.2104026887905</v>
      </c>
      <c r="L21" s="132">
        <v>2453.5571701115023</v>
      </c>
      <c r="M21" s="132">
        <v>2369.9552803345141</v>
      </c>
      <c r="N21" s="132">
        <v>2193.4415683355169</v>
      </c>
      <c r="O21" s="132">
        <v>1955.0047853581814</v>
      </c>
      <c r="P21" s="132">
        <v>2430.5694289125531</v>
      </c>
      <c r="Q21" s="132">
        <v>2054.8277419281872</v>
      </c>
      <c r="R21" s="132">
        <v>2287.6088976208584</v>
      </c>
      <c r="S21" s="132">
        <v>2303.5301179391176</v>
      </c>
      <c r="T21" s="132">
        <v>2338.5257780698494</v>
      </c>
      <c r="U21" s="132">
        <v>2159.3989896005501</v>
      </c>
      <c r="V21" s="132">
        <v>2151.7609148011588</v>
      </c>
      <c r="W21" s="277"/>
    </row>
    <row r="22" spans="1:23" s="175" customFormat="1" ht="15" customHeight="1">
      <c r="A22" s="378" t="s">
        <v>34</v>
      </c>
      <c r="B22" s="189" t="s">
        <v>57</v>
      </c>
      <c r="C22" s="132">
        <v>4827.7558192863871</v>
      </c>
      <c r="D22" s="132">
        <v>4686.2707767615693</v>
      </c>
      <c r="E22" s="132">
        <v>4737.3292760860641</v>
      </c>
      <c r="F22" s="132">
        <v>4854.4230544352531</v>
      </c>
      <c r="G22" s="132">
        <v>4698.3057871043702</v>
      </c>
      <c r="H22" s="132">
        <v>4513.3576181523713</v>
      </c>
      <c r="I22" s="132">
        <v>4637.0384590897493</v>
      </c>
      <c r="J22" s="132">
        <v>4504.5320569414162</v>
      </c>
      <c r="K22" s="132">
        <v>4663.8716460462647</v>
      </c>
      <c r="L22" s="132">
        <v>4359.712946630596</v>
      </c>
      <c r="M22" s="132">
        <v>4175.6909109738235</v>
      </c>
      <c r="N22" s="132">
        <v>4225.7163269057737</v>
      </c>
      <c r="O22" s="132">
        <v>4272.7803000933345</v>
      </c>
      <c r="P22" s="132">
        <v>4406.2247418836005</v>
      </c>
      <c r="Q22" s="132">
        <v>3508.33243971098</v>
      </c>
      <c r="R22" s="132">
        <v>3731.9760583659863</v>
      </c>
      <c r="S22" s="132">
        <v>3928.0077509858984</v>
      </c>
      <c r="T22" s="132">
        <v>3901.6268300142901</v>
      </c>
      <c r="U22" s="132">
        <v>4852.5606531660478</v>
      </c>
      <c r="V22" s="132">
        <v>4844.3740106813821</v>
      </c>
      <c r="W22" s="277"/>
    </row>
    <row r="23" spans="1:23" s="175" customFormat="1" ht="15" customHeight="1">
      <c r="A23" s="378" t="s">
        <v>35</v>
      </c>
      <c r="B23" s="189" t="s">
        <v>57</v>
      </c>
      <c r="C23" s="132">
        <v>75522.490439539222</v>
      </c>
      <c r="D23" s="132">
        <v>77116.750507948585</v>
      </c>
      <c r="E23" s="132">
        <v>79447.18369778691</v>
      </c>
      <c r="F23" s="132">
        <v>78009.054704638067</v>
      </c>
      <c r="G23" s="132">
        <v>76175.223186673771</v>
      </c>
      <c r="H23" s="132">
        <v>75869.76223428412</v>
      </c>
      <c r="I23" s="132">
        <v>76128.249947608012</v>
      </c>
      <c r="J23" s="132">
        <v>78319.551721037264</v>
      </c>
      <c r="K23" s="132">
        <v>72762.822634425655</v>
      </c>
      <c r="L23" s="132">
        <v>70588.577759818902</v>
      </c>
      <c r="M23" s="132">
        <v>70074.54268466642</v>
      </c>
      <c r="N23" s="132">
        <v>70506.767406647778</v>
      </c>
      <c r="O23" s="132">
        <v>70185.945997386894</v>
      </c>
      <c r="P23" s="132">
        <v>69609.73647870202</v>
      </c>
      <c r="Q23" s="132">
        <v>65641.157079374083</v>
      </c>
      <c r="R23" s="132">
        <v>61375.861603754158</v>
      </c>
      <c r="S23" s="132">
        <v>60498.941197409236</v>
      </c>
      <c r="T23" s="132">
        <v>56220.719609737069</v>
      </c>
      <c r="U23" s="132">
        <v>53850.546778038959</v>
      </c>
      <c r="V23" s="132">
        <v>53387.719591114546</v>
      </c>
      <c r="W23" s="277"/>
    </row>
    <row r="24" spans="1:23" s="175" customFormat="1" ht="15" customHeight="1">
      <c r="A24" s="378" t="s">
        <v>29</v>
      </c>
      <c r="B24" s="189" t="s">
        <v>57</v>
      </c>
      <c r="C24" s="132">
        <v>12227.640043539259</v>
      </c>
      <c r="D24" s="132">
        <v>11767.839236748934</v>
      </c>
      <c r="E24" s="132">
        <v>12655.259361426424</v>
      </c>
      <c r="F24" s="132">
        <v>12719.927573801564</v>
      </c>
      <c r="G24" s="132">
        <v>13390.321386854504</v>
      </c>
      <c r="H24" s="132">
        <v>11283.552018984345</v>
      </c>
      <c r="I24" s="132">
        <v>11177.494762039803</v>
      </c>
      <c r="J24" s="132">
        <v>12793.639087376263</v>
      </c>
      <c r="K24" s="132">
        <v>12688.66396111201</v>
      </c>
      <c r="L24" s="132">
        <v>12726.715083263543</v>
      </c>
      <c r="M24" s="132">
        <v>11845.165755113212</v>
      </c>
      <c r="N24" s="132">
        <v>13242.625742416147</v>
      </c>
      <c r="O24" s="132">
        <v>12519.580344949049</v>
      </c>
      <c r="P24" s="132">
        <v>13184.407859161196</v>
      </c>
      <c r="Q24" s="132">
        <v>12893.11058410085</v>
      </c>
      <c r="R24" s="132">
        <v>13354.524030330789</v>
      </c>
      <c r="S24" s="132">
        <v>13903.897575355966</v>
      </c>
      <c r="T24" s="132">
        <v>13632.440189326107</v>
      </c>
      <c r="U24" s="132">
        <v>13273.167886934763</v>
      </c>
      <c r="V24" s="132">
        <v>13995.31161660547</v>
      </c>
      <c r="W24" s="277"/>
    </row>
    <row r="25" spans="1:23" s="175" customFormat="1" ht="15" customHeight="1">
      <c r="A25" s="378" t="s">
        <v>27</v>
      </c>
      <c r="B25" s="189" t="s">
        <v>57</v>
      </c>
      <c r="C25" s="132">
        <v>19.732370548632751</v>
      </c>
      <c r="D25" s="132">
        <v>18.425495644460881</v>
      </c>
      <c r="E25" s="132">
        <v>16.341303077882365</v>
      </c>
      <c r="F25" s="132">
        <v>19.707900183012264</v>
      </c>
      <c r="G25" s="132">
        <v>17.228799963196757</v>
      </c>
      <c r="H25" s="132">
        <v>18.883956213732272</v>
      </c>
      <c r="I25" s="132">
        <v>26.884621013789893</v>
      </c>
      <c r="J25" s="132">
        <v>26.097025198290268</v>
      </c>
      <c r="K25" s="132">
        <v>33.112755987924309</v>
      </c>
      <c r="L25" s="132">
        <v>25.520351896896027</v>
      </c>
      <c r="M25" s="132">
        <v>32.586060353679642</v>
      </c>
      <c r="N25" s="132">
        <v>95.44653607987533</v>
      </c>
      <c r="O25" s="132">
        <v>11.157327085476103</v>
      </c>
      <c r="P25" s="132">
        <v>11.105105316844233</v>
      </c>
      <c r="Q25" s="132">
        <v>12.179384726745255</v>
      </c>
      <c r="R25" s="132">
        <v>12.978452637276479</v>
      </c>
      <c r="S25" s="132">
        <v>10.745903412683356</v>
      </c>
      <c r="T25" s="132">
        <v>10.098869595082482</v>
      </c>
      <c r="U25" s="132">
        <v>10.700011749386153</v>
      </c>
      <c r="V25" s="132">
        <v>7.4670918866692677</v>
      </c>
      <c r="W25" s="277"/>
    </row>
    <row r="26" spans="1:23" s="175" customFormat="1" ht="15" customHeight="1">
      <c r="A26" s="386" t="s">
        <v>319</v>
      </c>
      <c r="B26" s="189" t="s">
        <v>57</v>
      </c>
      <c r="C26" s="132">
        <v>13727.046779224991</v>
      </c>
      <c r="D26" s="132">
        <v>11256.432514565415</v>
      </c>
      <c r="E26" s="132">
        <v>12486.87209918822</v>
      </c>
      <c r="F26" s="132">
        <v>11170.209120004058</v>
      </c>
      <c r="G26" s="132">
        <v>11128.295465238907</v>
      </c>
      <c r="H26" s="132">
        <v>12428.419935783095</v>
      </c>
      <c r="I26" s="132">
        <v>13682.832492871648</v>
      </c>
      <c r="J26" s="132">
        <v>13982.140073498293</v>
      </c>
      <c r="K26" s="132">
        <v>15372.023561446686</v>
      </c>
      <c r="L26" s="132">
        <v>15355.196597797356</v>
      </c>
      <c r="M26" s="132">
        <v>16853.205485743103</v>
      </c>
      <c r="N26" s="132">
        <v>17987.071065275566</v>
      </c>
      <c r="O26" s="132">
        <v>15961.962620182525</v>
      </c>
      <c r="P26" s="132">
        <v>16995.10640613141</v>
      </c>
      <c r="Q26" s="132">
        <v>12678.685456327434</v>
      </c>
      <c r="R26" s="132">
        <v>14510.153493836806</v>
      </c>
      <c r="S26" s="132">
        <v>15180.760173117786</v>
      </c>
      <c r="T26" s="132">
        <v>16036.090153657338</v>
      </c>
      <c r="U26" s="132">
        <v>16746.259443608713</v>
      </c>
      <c r="V26" s="132">
        <v>18543.562628468822</v>
      </c>
      <c r="W26" s="277"/>
    </row>
    <row r="27" spans="1:23" s="175" customFormat="1" ht="15" customHeight="1">
      <c r="A27" s="378" t="s">
        <v>86</v>
      </c>
      <c r="B27" s="189" t="s">
        <v>57</v>
      </c>
      <c r="C27" s="132">
        <v>4504.1341131246027</v>
      </c>
      <c r="D27" s="132">
        <v>4503.7271041570584</v>
      </c>
      <c r="E27" s="132">
        <v>4575.9260538018007</v>
      </c>
      <c r="F27" s="132">
        <v>4523.8566380004495</v>
      </c>
      <c r="G27" s="132">
        <v>4423.3734539237275</v>
      </c>
      <c r="H27" s="132">
        <v>4182.8511810436385</v>
      </c>
      <c r="I27" s="132">
        <v>3973.1880553371884</v>
      </c>
      <c r="J27" s="132">
        <v>3890.8604757789235</v>
      </c>
      <c r="K27" s="132">
        <v>3858.5582677902389</v>
      </c>
      <c r="L27" s="132">
        <v>4010.8704987906449</v>
      </c>
      <c r="M27" s="132">
        <v>3911.3171212397901</v>
      </c>
      <c r="N27" s="132">
        <v>3848.3387810558611</v>
      </c>
      <c r="O27" s="132">
        <v>3521.4389953891641</v>
      </c>
      <c r="P27" s="132">
        <v>3518.2324815685542</v>
      </c>
      <c r="Q27" s="132">
        <v>3404.8679104149487</v>
      </c>
      <c r="R27" s="132">
        <v>3528.8280589928481</v>
      </c>
      <c r="S27" s="132">
        <v>3585.7773603672053</v>
      </c>
      <c r="T27" s="132">
        <v>3691.3625922654924</v>
      </c>
      <c r="U27" s="132">
        <v>3596.7611038862265</v>
      </c>
      <c r="V27" s="132" t="s">
        <v>192</v>
      </c>
      <c r="W27" s="174"/>
    </row>
    <row r="28" spans="1:23" s="175" customFormat="1" ht="15" customHeight="1">
      <c r="A28" s="378" t="s">
        <v>87</v>
      </c>
      <c r="B28" s="189" t="s">
        <v>57</v>
      </c>
      <c r="C28" s="132">
        <v>1036.7968355380835</v>
      </c>
      <c r="D28" s="132">
        <v>1149.7866216553384</v>
      </c>
      <c r="E28" s="132">
        <v>1361.979285614347</v>
      </c>
      <c r="F28" s="132">
        <v>1414.5693926843005</v>
      </c>
      <c r="G28" s="132">
        <v>1539.5252590786524</v>
      </c>
      <c r="H28" s="132">
        <v>1583.5768986313501</v>
      </c>
      <c r="I28" s="132">
        <v>1505.2110911646903</v>
      </c>
      <c r="J28" s="132">
        <v>1615.1339339797114</v>
      </c>
      <c r="K28" s="132">
        <v>1665.7487493153942</v>
      </c>
      <c r="L28" s="132">
        <v>1953.3636666122609</v>
      </c>
      <c r="M28" s="132">
        <v>2101.8564494912953</v>
      </c>
      <c r="N28" s="132">
        <v>2144.5856116574842</v>
      </c>
      <c r="O28" s="132">
        <v>2193.447085975763</v>
      </c>
      <c r="P28" s="132">
        <v>2371.4454199750576</v>
      </c>
      <c r="Q28" s="132">
        <v>2371.3032445760714</v>
      </c>
      <c r="R28" s="132">
        <v>2699.5189075611593</v>
      </c>
      <c r="S28" s="132">
        <v>2851.3514686684648</v>
      </c>
      <c r="T28" s="132">
        <v>3288.8842146720581</v>
      </c>
      <c r="U28" s="132">
        <v>3122.8417074218751</v>
      </c>
      <c r="V28" s="132" t="s">
        <v>192</v>
      </c>
      <c r="W28" s="174"/>
    </row>
    <row r="29" spans="1:23" s="175" customFormat="1" ht="15" customHeight="1">
      <c r="A29" s="378" t="s">
        <v>88</v>
      </c>
      <c r="B29" s="189" t="s">
        <v>57</v>
      </c>
      <c r="C29" s="132">
        <v>8.3614313832044846</v>
      </c>
      <c r="D29" s="132">
        <v>11.190193489178519</v>
      </c>
      <c r="E29" s="132">
        <v>20.031904944803792</v>
      </c>
      <c r="F29" s="132">
        <v>30.669219691612152</v>
      </c>
      <c r="G29" s="132">
        <v>45.594627893346328</v>
      </c>
      <c r="H29" s="132">
        <v>82.297768128737687</v>
      </c>
      <c r="I29" s="132">
        <v>152.97511214411017</v>
      </c>
      <c r="J29" s="132">
        <v>181.13771824361359</v>
      </c>
      <c r="K29" s="132">
        <v>142.95148830855496</v>
      </c>
      <c r="L29" s="132">
        <v>131.96236429302905</v>
      </c>
      <c r="M29" s="132">
        <v>135.21321917258925</v>
      </c>
      <c r="N29" s="132">
        <v>127.99552846169286</v>
      </c>
      <c r="O29" s="132">
        <v>125.20598065354002</v>
      </c>
      <c r="P29" s="132">
        <v>121.53978207654696</v>
      </c>
      <c r="Q29" s="132">
        <v>129.37927825380288</v>
      </c>
      <c r="R29" s="132">
        <v>124.54138856950773</v>
      </c>
      <c r="S29" s="132">
        <v>127.61115293743839</v>
      </c>
      <c r="T29" s="132">
        <v>174.43033117593723</v>
      </c>
      <c r="U29" s="132">
        <v>180.24737466274235</v>
      </c>
      <c r="V29" s="132" t="s">
        <v>192</v>
      </c>
      <c r="W29" s="174"/>
    </row>
    <row r="30" spans="1:23" s="175" customFormat="1" ht="15" customHeight="1">
      <c r="A30" s="378" t="s">
        <v>89</v>
      </c>
      <c r="B30" s="189" t="s">
        <v>57</v>
      </c>
      <c r="C30" s="377" t="s">
        <v>325</v>
      </c>
      <c r="D30" s="377" t="s">
        <v>280</v>
      </c>
      <c r="E30" s="377" t="s">
        <v>280</v>
      </c>
      <c r="F30" s="377" t="s">
        <v>280</v>
      </c>
      <c r="G30" s="132">
        <v>4.3296452406380688</v>
      </c>
      <c r="H30" s="132">
        <v>26.064006986378537</v>
      </c>
      <c r="I30" s="132">
        <v>51.25396165219238</v>
      </c>
      <c r="J30" s="132">
        <v>47.197902073965487</v>
      </c>
      <c r="K30" s="132">
        <v>65.518752330594936</v>
      </c>
      <c r="L30" s="132">
        <v>101.44020319352644</v>
      </c>
      <c r="M30" s="132">
        <v>131.33925563756182</v>
      </c>
      <c r="N30" s="132">
        <v>136.74894285623441</v>
      </c>
      <c r="O30" s="132">
        <v>134.32416317217329</v>
      </c>
      <c r="P30" s="132">
        <v>132.27353959034673</v>
      </c>
      <c r="Q30" s="132">
        <v>131.57921114324839</v>
      </c>
      <c r="R30" s="132">
        <v>136.05462275338743</v>
      </c>
      <c r="S30" s="132">
        <v>138.4658619225541</v>
      </c>
      <c r="T30" s="132">
        <v>160.2742688556678</v>
      </c>
      <c r="U30" s="132">
        <v>167.06559320080331</v>
      </c>
      <c r="V30" s="132" t="s">
        <v>192</v>
      </c>
      <c r="W30" s="174"/>
    </row>
    <row r="31" spans="1:23" s="175" customFormat="1" ht="15" customHeight="1">
      <c r="A31" s="378" t="s">
        <v>90</v>
      </c>
      <c r="B31" s="189" t="s">
        <v>57</v>
      </c>
      <c r="C31" s="132">
        <v>0.32869104163491986</v>
      </c>
      <c r="D31" s="132">
        <v>0.34905356546456867</v>
      </c>
      <c r="E31" s="132">
        <v>2.2464379724422456</v>
      </c>
      <c r="F31" s="132">
        <v>2.6310372889279066</v>
      </c>
      <c r="G31" s="132">
        <v>7.1533439572618036</v>
      </c>
      <c r="H31" s="132">
        <v>9.0229391038313747</v>
      </c>
      <c r="I31" s="132">
        <v>17.609787295252982</v>
      </c>
      <c r="J31" s="132">
        <v>34.963513183926729</v>
      </c>
      <c r="K31" s="132">
        <v>62.820082315981239</v>
      </c>
      <c r="L31" s="132">
        <v>102.12830981775316</v>
      </c>
      <c r="M31" s="132">
        <v>94.327381778817539</v>
      </c>
      <c r="N31" s="132">
        <v>100.65387384634981</v>
      </c>
      <c r="O31" s="132">
        <v>96.824363680975395</v>
      </c>
      <c r="P31" s="132">
        <v>96.746707823677554</v>
      </c>
      <c r="Q31" s="132">
        <v>87.231774587436732</v>
      </c>
      <c r="R31" s="132">
        <v>83.499991488352848</v>
      </c>
      <c r="S31" s="132">
        <v>75.113926186427236</v>
      </c>
      <c r="T31" s="132">
        <v>89.389528183558767</v>
      </c>
      <c r="U31" s="132">
        <v>81.00652768697941</v>
      </c>
      <c r="V31" s="132" t="s">
        <v>192</v>
      </c>
      <c r="W31" s="174"/>
    </row>
    <row r="32" spans="1:23" s="175" customFormat="1" ht="15" customHeight="1">
      <c r="A32" s="378" t="s">
        <v>91</v>
      </c>
      <c r="B32" s="189" t="s">
        <v>57</v>
      </c>
      <c r="C32" s="377" t="s">
        <v>325</v>
      </c>
      <c r="D32" s="377" t="s">
        <v>280</v>
      </c>
      <c r="E32" s="377" t="s">
        <v>280</v>
      </c>
      <c r="F32" s="377" t="s">
        <v>280</v>
      </c>
      <c r="G32" s="377" t="s">
        <v>280</v>
      </c>
      <c r="H32" s="132">
        <v>12.996256433985321</v>
      </c>
      <c r="I32" s="132">
        <v>18.511357097064991</v>
      </c>
      <c r="J32" s="132">
        <v>24.508547907959198</v>
      </c>
      <c r="K32" s="132">
        <v>30.009497854280262</v>
      </c>
      <c r="L32" s="132">
        <v>35.594108195436817</v>
      </c>
      <c r="M32" s="132">
        <v>36.916963892455534</v>
      </c>
      <c r="N32" s="132">
        <v>36.935205887293371</v>
      </c>
      <c r="O32" s="132">
        <v>37.228424025284021</v>
      </c>
      <c r="P32" s="132">
        <v>31.000131291811158</v>
      </c>
      <c r="Q32" s="132">
        <v>27.079279629454803</v>
      </c>
      <c r="R32" s="132">
        <v>27.195555062350934</v>
      </c>
      <c r="S32" s="132">
        <v>21.556227512150702</v>
      </c>
      <c r="T32" s="132">
        <v>6.9500042543421241</v>
      </c>
      <c r="U32" s="132">
        <v>8.6895274412541426</v>
      </c>
      <c r="V32" s="132" t="s">
        <v>192</v>
      </c>
      <c r="W32" s="174"/>
    </row>
    <row r="33" spans="1:23" s="175" customFormat="1" ht="15" customHeight="1">
      <c r="A33" s="378" t="s">
        <v>320</v>
      </c>
      <c r="B33" s="189" t="s">
        <v>57</v>
      </c>
      <c r="C33" s="165" t="s">
        <v>40</v>
      </c>
      <c r="D33" s="191" t="s">
        <v>40</v>
      </c>
      <c r="E33" s="191" t="s">
        <v>40</v>
      </c>
      <c r="F33" s="191" t="s">
        <v>40</v>
      </c>
      <c r="G33" s="191" t="s">
        <v>40</v>
      </c>
      <c r="H33" s="165" t="s">
        <v>40</v>
      </c>
      <c r="I33" s="165" t="s">
        <v>40</v>
      </c>
      <c r="J33" s="165" t="s">
        <v>40</v>
      </c>
      <c r="K33" s="165" t="s">
        <v>40</v>
      </c>
      <c r="L33" s="165" t="s">
        <v>40</v>
      </c>
      <c r="M33" s="165" t="s">
        <v>40</v>
      </c>
      <c r="N33" s="165" t="s">
        <v>40</v>
      </c>
      <c r="O33" s="165" t="s">
        <v>40</v>
      </c>
      <c r="P33" s="165" t="s">
        <v>40</v>
      </c>
      <c r="Q33" s="165" t="s">
        <v>40</v>
      </c>
      <c r="R33" s="165" t="s">
        <v>40</v>
      </c>
      <c r="S33" s="165" t="s">
        <v>40</v>
      </c>
      <c r="T33" s="165" t="s">
        <v>40</v>
      </c>
      <c r="U33" s="165" t="s">
        <v>40</v>
      </c>
      <c r="V33" s="132" t="s">
        <v>192</v>
      </c>
      <c r="W33" s="171"/>
    </row>
    <row r="34" spans="1:23" ht="15" customHeight="1">
      <c r="A34" s="173" t="s">
        <v>92</v>
      </c>
      <c r="B34" s="189" t="s">
        <v>57</v>
      </c>
      <c r="C34" s="132">
        <f t="shared" ref="C34:U34" si="2">SUM(C21:C33)</f>
        <v>115233.71586315885</v>
      </c>
      <c r="D34" s="132">
        <f t="shared" si="2"/>
        <v>113782.77374665106</v>
      </c>
      <c r="E34" s="132">
        <f t="shared" si="2"/>
        <v>118318.05266905886</v>
      </c>
      <c r="F34" s="132">
        <f t="shared" si="2"/>
        <v>115702.00824190886</v>
      </c>
      <c r="G34" s="132">
        <f t="shared" si="2"/>
        <v>114244.98918168325</v>
      </c>
      <c r="H34" s="132">
        <f t="shared" si="2"/>
        <v>112647.26129543256</v>
      </c>
      <c r="I34" s="132">
        <f t="shared" si="2"/>
        <v>113876.49256189511</v>
      </c>
      <c r="J34" s="132">
        <f t="shared" si="2"/>
        <v>117776.88936551385</v>
      </c>
      <c r="K34" s="132">
        <f t="shared" si="2"/>
        <v>113865.31179962236</v>
      </c>
      <c r="L34" s="132">
        <f t="shared" si="2"/>
        <v>111844.63906042144</v>
      </c>
      <c r="M34" s="132">
        <f t="shared" si="2"/>
        <v>111762.11656839725</v>
      </c>
      <c r="N34" s="132">
        <f t="shared" si="2"/>
        <v>114646.32658942559</v>
      </c>
      <c r="O34" s="132">
        <f t="shared" si="2"/>
        <v>111014.90038795235</v>
      </c>
      <c r="P34" s="132">
        <f t="shared" si="2"/>
        <v>112908.38808243364</v>
      </c>
      <c r="Q34" s="132">
        <f t="shared" si="2"/>
        <v>102939.73338477325</v>
      </c>
      <c r="R34" s="132">
        <f t="shared" si="2"/>
        <v>101872.74106097349</v>
      </c>
      <c r="S34" s="132">
        <f t="shared" si="2"/>
        <v>102625.75871581493</v>
      </c>
      <c r="T34" s="132">
        <f t="shared" si="2"/>
        <v>99550.792369806775</v>
      </c>
      <c r="U34" s="132">
        <f t="shared" si="2"/>
        <v>98049.245597398301</v>
      </c>
      <c r="V34" s="132" t="s">
        <v>192</v>
      </c>
      <c r="W34" s="278"/>
    </row>
    <row r="35" spans="1:23" s="175" customFormat="1" ht="20.100000000000001" customHeight="1">
      <c r="A35" s="172"/>
      <c r="B35" s="172"/>
      <c r="C35" s="375" t="s">
        <v>309</v>
      </c>
      <c r="D35" s="372"/>
      <c r="E35" s="372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176"/>
    </row>
    <row r="36" spans="1:23" s="175" customFormat="1" ht="15" customHeight="1">
      <c r="A36" s="378" t="s">
        <v>31</v>
      </c>
      <c r="B36" s="189" t="s">
        <v>57</v>
      </c>
      <c r="C36" s="132">
        <f t="shared" ref="C36:V36" si="3">C21+C6</f>
        <v>65376.338010809734</v>
      </c>
      <c r="D36" s="132">
        <f t="shared" si="3"/>
        <v>63233.130376899979</v>
      </c>
      <c r="E36" s="132">
        <f t="shared" si="3"/>
        <v>57323.480103809212</v>
      </c>
      <c r="F36" s="132">
        <f t="shared" si="3"/>
        <v>55459.476815223868</v>
      </c>
      <c r="G36" s="132">
        <f t="shared" si="3"/>
        <v>53130.280202208174</v>
      </c>
      <c r="H36" s="132">
        <f t="shared" si="3"/>
        <v>49450.595854948355</v>
      </c>
      <c r="I36" s="132">
        <f t="shared" si="3"/>
        <v>47123.190222391473</v>
      </c>
      <c r="J36" s="132">
        <f t="shared" si="3"/>
        <v>43699.665468313622</v>
      </c>
      <c r="K36" s="132">
        <f t="shared" si="3"/>
        <v>45643.429477989586</v>
      </c>
      <c r="L36" s="132">
        <f t="shared" si="3"/>
        <v>41949.002141815188</v>
      </c>
      <c r="M36" s="132">
        <f t="shared" si="3"/>
        <v>40129.307735109775</v>
      </c>
      <c r="N36" s="132">
        <f t="shared" si="3"/>
        <v>37635.628021389755</v>
      </c>
      <c r="O36" s="132">
        <f t="shared" si="3"/>
        <v>34576.538953421274</v>
      </c>
      <c r="P36" s="132">
        <f t="shared" si="3"/>
        <v>42214.834714070865</v>
      </c>
      <c r="Q36" s="132">
        <f t="shared" si="3"/>
        <v>37191.11588006356</v>
      </c>
      <c r="R36" s="132">
        <f t="shared" si="3"/>
        <v>38407.558452894067</v>
      </c>
      <c r="S36" s="132">
        <f t="shared" si="3"/>
        <v>38054.589038118851</v>
      </c>
      <c r="T36" s="132">
        <f t="shared" si="3"/>
        <v>37595.256419265403</v>
      </c>
      <c r="U36" s="132">
        <f t="shared" si="3"/>
        <v>35451.250313664452</v>
      </c>
      <c r="V36" s="132">
        <f t="shared" si="3"/>
        <v>35325.743590016908</v>
      </c>
      <c r="W36" s="176"/>
    </row>
    <row r="37" spans="1:23" s="175" customFormat="1" ht="15" customHeight="1">
      <c r="A37" s="378" t="s">
        <v>34</v>
      </c>
      <c r="B37" s="189" t="s">
        <v>57</v>
      </c>
      <c r="C37" s="132">
        <f t="shared" ref="C37:V37" si="4">C22+C7</f>
        <v>64404.29762746644</v>
      </c>
      <c r="D37" s="132">
        <f t="shared" si="4"/>
        <v>62554.061047542891</v>
      </c>
      <c r="E37" s="132">
        <f t="shared" si="4"/>
        <v>63245.341625749978</v>
      </c>
      <c r="F37" s="132">
        <f t="shared" si="4"/>
        <v>64781.837327225956</v>
      </c>
      <c r="G37" s="132">
        <f t="shared" si="4"/>
        <v>62689.12026668762</v>
      </c>
      <c r="H37" s="132">
        <f t="shared" si="4"/>
        <v>60248.183727301264</v>
      </c>
      <c r="I37" s="132">
        <f t="shared" si="4"/>
        <v>61883.002984460407</v>
      </c>
      <c r="J37" s="132">
        <f t="shared" si="4"/>
        <v>60098.486591733672</v>
      </c>
      <c r="K37" s="132">
        <f t="shared" si="4"/>
        <v>62239.699807841876</v>
      </c>
      <c r="L37" s="132">
        <f t="shared" si="4"/>
        <v>58242.702087271289</v>
      </c>
      <c r="M37" s="132">
        <f t="shared" si="4"/>
        <v>55780.585174071886</v>
      </c>
      <c r="N37" s="132">
        <f t="shared" si="4"/>
        <v>56454.03332038549</v>
      </c>
      <c r="O37" s="132">
        <f t="shared" si="4"/>
        <v>57066.9075262357</v>
      </c>
      <c r="P37" s="132">
        <f t="shared" si="4"/>
        <v>58875.280214399281</v>
      </c>
      <c r="Q37" s="132">
        <f t="shared" si="4"/>
        <v>54346.118497203162</v>
      </c>
      <c r="R37" s="132">
        <f t="shared" si="4"/>
        <v>57090.443967444495</v>
      </c>
      <c r="S37" s="132">
        <f t="shared" si="4"/>
        <v>59715.645576557559</v>
      </c>
      <c r="T37" s="132">
        <f t="shared" si="4"/>
        <v>57943.417433450893</v>
      </c>
      <c r="U37" s="132">
        <f t="shared" si="4"/>
        <v>64596.787973852151</v>
      </c>
      <c r="V37" s="132">
        <f t="shared" si="4"/>
        <v>64520.951313109166</v>
      </c>
      <c r="W37" s="176"/>
    </row>
    <row r="38" spans="1:23" s="175" customFormat="1" ht="15" customHeight="1">
      <c r="A38" s="378" t="s">
        <v>35</v>
      </c>
      <c r="B38" s="189" t="s">
        <v>57</v>
      </c>
      <c r="C38" s="132">
        <f>C23</f>
        <v>75522.490439539222</v>
      </c>
      <c r="D38" s="132">
        <f t="shared" ref="D38:V38" si="5">D23</f>
        <v>77116.750507948585</v>
      </c>
      <c r="E38" s="132">
        <f t="shared" si="5"/>
        <v>79447.18369778691</v>
      </c>
      <c r="F38" s="132">
        <f t="shared" si="5"/>
        <v>78009.054704638067</v>
      </c>
      <c r="G38" s="132">
        <f t="shared" si="5"/>
        <v>76175.223186673771</v>
      </c>
      <c r="H38" s="132">
        <f t="shared" si="5"/>
        <v>75869.76223428412</v>
      </c>
      <c r="I38" s="132">
        <f t="shared" si="5"/>
        <v>76128.249947608012</v>
      </c>
      <c r="J38" s="132">
        <f t="shared" si="5"/>
        <v>78319.551721037264</v>
      </c>
      <c r="K38" s="132">
        <f t="shared" si="5"/>
        <v>72762.822634425655</v>
      </c>
      <c r="L38" s="132">
        <f t="shared" si="5"/>
        <v>70588.577759818902</v>
      </c>
      <c r="M38" s="132">
        <f t="shared" si="5"/>
        <v>70074.54268466642</v>
      </c>
      <c r="N38" s="132">
        <f t="shared" si="5"/>
        <v>70506.767406647778</v>
      </c>
      <c r="O38" s="132">
        <f t="shared" si="5"/>
        <v>70185.945997386894</v>
      </c>
      <c r="P38" s="132">
        <f t="shared" si="5"/>
        <v>69609.73647870202</v>
      </c>
      <c r="Q38" s="132">
        <f t="shared" si="5"/>
        <v>65641.157079374083</v>
      </c>
      <c r="R38" s="132">
        <f t="shared" si="5"/>
        <v>61375.861603754158</v>
      </c>
      <c r="S38" s="132">
        <f t="shared" si="5"/>
        <v>60498.941197409236</v>
      </c>
      <c r="T38" s="132">
        <f t="shared" si="5"/>
        <v>56220.719609737069</v>
      </c>
      <c r="U38" s="132">
        <f t="shared" si="5"/>
        <v>53850.546778038959</v>
      </c>
      <c r="V38" s="132">
        <f t="shared" si="5"/>
        <v>53387.719591114546</v>
      </c>
      <c r="W38" s="176"/>
    </row>
    <row r="39" spans="1:23" s="175" customFormat="1" ht="15" customHeight="1">
      <c r="A39" s="378" t="s">
        <v>29</v>
      </c>
      <c r="B39" s="189" t="s">
        <v>57</v>
      </c>
      <c r="C39" s="132">
        <f>C24</f>
        <v>12227.640043539259</v>
      </c>
      <c r="D39" s="132">
        <f t="shared" ref="D39:V39" si="6">D24</f>
        <v>11767.839236748934</v>
      </c>
      <c r="E39" s="132">
        <f t="shared" si="6"/>
        <v>12655.259361426424</v>
      </c>
      <c r="F39" s="132">
        <f t="shared" si="6"/>
        <v>12719.927573801564</v>
      </c>
      <c r="G39" s="132">
        <f t="shared" si="6"/>
        <v>13390.321386854504</v>
      </c>
      <c r="H39" s="132">
        <f t="shared" si="6"/>
        <v>11283.552018984345</v>
      </c>
      <c r="I39" s="132">
        <f t="shared" si="6"/>
        <v>11177.494762039803</v>
      </c>
      <c r="J39" s="132">
        <f t="shared" si="6"/>
        <v>12793.639087376263</v>
      </c>
      <c r="K39" s="132">
        <f t="shared" si="6"/>
        <v>12688.66396111201</v>
      </c>
      <c r="L39" s="132">
        <f t="shared" si="6"/>
        <v>12726.715083263543</v>
      </c>
      <c r="M39" s="132">
        <f t="shared" si="6"/>
        <v>11845.165755113212</v>
      </c>
      <c r="N39" s="132">
        <f t="shared" si="6"/>
        <v>13242.625742416147</v>
      </c>
      <c r="O39" s="132">
        <f t="shared" si="6"/>
        <v>12519.580344949049</v>
      </c>
      <c r="P39" s="132">
        <f t="shared" si="6"/>
        <v>13184.407859161196</v>
      </c>
      <c r="Q39" s="132">
        <f t="shared" si="6"/>
        <v>12893.11058410085</v>
      </c>
      <c r="R39" s="132">
        <f t="shared" si="6"/>
        <v>13354.524030330789</v>
      </c>
      <c r="S39" s="132">
        <f t="shared" si="6"/>
        <v>13903.897575355966</v>
      </c>
      <c r="T39" s="132">
        <f t="shared" si="6"/>
        <v>13632.440189326107</v>
      </c>
      <c r="U39" s="132">
        <f t="shared" si="6"/>
        <v>13273.167886934763</v>
      </c>
      <c r="V39" s="132">
        <f t="shared" si="6"/>
        <v>13995.31161660547</v>
      </c>
      <c r="W39" s="176"/>
    </row>
    <row r="40" spans="1:23" s="175" customFormat="1" ht="15" customHeight="1">
      <c r="A40" s="378" t="s">
        <v>27</v>
      </c>
      <c r="B40" s="189" t="s">
        <v>57</v>
      </c>
      <c r="C40" s="132">
        <f t="shared" ref="C40:V40" si="7">C25+C10</f>
        <v>5202.8647246915489</v>
      </c>
      <c r="D40" s="132">
        <f t="shared" si="7"/>
        <v>4962.4341721889577</v>
      </c>
      <c r="E40" s="132">
        <f t="shared" si="7"/>
        <v>4483.400514471572</v>
      </c>
      <c r="F40" s="132">
        <f t="shared" si="7"/>
        <v>3594.100339146466</v>
      </c>
      <c r="G40" s="132">
        <f t="shared" si="7"/>
        <v>3023.1531026496123</v>
      </c>
      <c r="H40" s="132">
        <f t="shared" si="7"/>
        <v>3124.8833378941067</v>
      </c>
      <c r="I40" s="132">
        <f t="shared" si="7"/>
        <v>4004.2910077089018</v>
      </c>
      <c r="J40" s="132">
        <f t="shared" si="7"/>
        <v>4150.7054968065477</v>
      </c>
      <c r="K40" s="132">
        <f t="shared" si="7"/>
        <v>4680.499562261115</v>
      </c>
      <c r="L40" s="132">
        <f t="shared" si="7"/>
        <v>3753.1314677304963</v>
      </c>
      <c r="M40" s="132">
        <f t="shared" si="7"/>
        <v>4568.8556269336023</v>
      </c>
      <c r="N40" s="132">
        <f t="shared" si="7"/>
        <v>6179.2896762425244</v>
      </c>
      <c r="O40" s="132">
        <f t="shared" si="7"/>
        <v>3061.0659187821789</v>
      </c>
      <c r="P40" s="132">
        <f t="shared" si="7"/>
        <v>2741.5101686120997</v>
      </c>
      <c r="Q40" s="132">
        <f t="shared" si="7"/>
        <v>2775.3294662710164</v>
      </c>
      <c r="R40" s="132">
        <f t="shared" si="7"/>
        <v>3054.491563124378</v>
      </c>
      <c r="S40" s="132">
        <f t="shared" si="7"/>
        <v>2302.0689816269828</v>
      </c>
      <c r="T40" s="132">
        <f t="shared" si="7"/>
        <v>2222.415288732821</v>
      </c>
      <c r="U40" s="132">
        <f t="shared" si="7"/>
        <v>2339.4667092847408</v>
      </c>
      <c r="V40" s="132">
        <f t="shared" si="7"/>
        <v>1646.6298521701731</v>
      </c>
      <c r="W40" s="176"/>
    </row>
    <row r="41" spans="1:23" s="175" customFormat="1" ht="15" customHeight="1">
      <c r="A41" s="386" t="s">
        <v>319</v>
      </c>
      <c r="B41" s="189" t="s">
        <v>57</v>
      </c>
      <c r="C41" s="132">
        <f t="shared" ref="C41:V41" si="8">C26+C11</f>
        <v>32782.378798156875</v>
      </c>
      <c r="D41" s="132">
        <f t="shared" si="8"/>
        <v>30718.12129161819</v>
      </c>
      <c r="E41" s="132">
        <f t="shared" si="8"/>
        <v>32311.69695536379</v>
      </c>
      <c r="F41" s="132">
        <f t="shared" si="8"/>
        <v>31457.158201144848</v>
      </c>
      <c r="G41" s="132">
        <f t="shared" si="8"/>
        <v>30967.424114893263</v>
      </c>
      <c r="H41" s="132">
        <f t="shared" si="8"/>
        <v>32102.423926224543</v>
      </c>
      <c r="I41" s="132">
        <f t="shared" si="8"/>
        <v>35519.798515894458</v>
      </c>
      <c r="J41" s="132">
        <f t="shared" si="8"/>
        <v>36137.72816670133</v>
      </c>
      <c r="K41" s="132">
        <f t="shared" si="8"/>
        <v>40450.690751248207</v>
      </c>
      <c r="L41" s="132">
        <f t="shared" si="8"/>
        <v>41232.039113921564</v>
      </c>
      <c r="M41" s="132">
        <f t="shared" si="8"/>
        <v>44913.960600672159</v>
      </c>
      <c r="N41" s="132">
        <f t="shared" si="8"/>
        <v>48793.740916157403</v>
      </c>
      <c r="O41" s="132">
        <f t="shared" si="8"/>
        <v>44787.382038751042</v>
      </c>
      <c r="P41" s="132">
        <f t="shared" si="8"/>
        <v>47491.957634009392</v>
      </c>
      <c r="Q41" s="132">
        <f t="shared" si="8"/>
        <v>37477.487974514661</v>
      </c>
      <c r="R41" s="132">
        <f t="shared" si="8"/>
        <v>40016.133932096622</v>
      </c>
      <c r="S41" s="132">
        <f t="shared" si="8"/>
        <v>42600.719332910303</v>
      </c>
      <c r="T41" s="132">
        <f t="shared" si="8"/>
        <v>42328.93303332146</v>
      </c>
      <c r="U41" s="132">
        <f t="shared" si="8"/>
        <v>45041.422334958756</v>
      </c>
      <c r="V41" s="132">
        <f t="shared" si="8"/>
        <v>49875.522277447511</v>
      </c>
      <c r="W41" s="176"/>
    </row>
    <row r="42" spans="1:23" s="175" customFormat="1" ht="15" customHeight="1">
      <c r="A42" s="378" t="s">
        <v>86</v>
      </c>
      <c r="B42" s="189" t="s">
        <v>57</v>
      </c>
      <c r="C42" s="132">
        <f t="shared" ref="C42:U42" si="9">C27+C12</f>
        <v>85383.776403052747</v>
      </c>
      <c r="D42" s="132">
        <f t="shared" si="9"/>
        <v>84784.504701815531</v>
      </c>
      <c r="E42" s="132">
        <f t="shared" si="9"/>
        <v>84754.877009092859</v>
      </c>
      <c r="F42" s="132">
        <f t="shared" si="9"/>
        <v>82655.478812809335</v>
      </c>
      <c r="G42" s="132">
        <f t="shared" si="9"/>
        <v>81310.6382471119</v>
      </c>
      <c r="H42" s="132">
        <f t="shared" si="9"/>
        <v>76427.990098131195</v>
      </c>
      <c r="I42" s="132">
        <f t="shared" si="9"/>
        <v>72803.879466455517</v>
      </c>
      <c r="J42" s="132">
        <f t="shared" si="9"/>
        <v>70271.741176196243</v>
      </c>
      <c r="K42" s="132">
        <f t="shared" si="9"/>
        <v>69103.268003731922</v>
      </c>
      <c r="L42" s="132">
        <f t="shared" si="9"/>
        <v>67788.546393819561</v>
      </c>
      <c r="M42" s="132">
        <f t="shared" si="9"/>
        <v>65469.951337780891</v>
      </c>
      <c r="N42" s="132">
        <f t="shared" si="9"/>
        <v>65194.462603254207</v>
      </c>
      <c r="O42" s="132">
        <f t="shared" si="9"/>
        <v>61541.082347305128</v>
      </c>
      <c r="P42" s="132">
        <f t="shared" si="9"/>
        <v>60382.639341996473</v>
      </c>
      <c r="Q42" s="132">
        <f t="shared" si="9"/>
        <v>60895.364885513685</v>
      </c>
      <c r="R42" s="132">
        <f t="shared" si="9"/>
        <v>60200.380340013908</v>
      </c>
      <c r="S42" s="132">
        <f t="shared" si="9"/>
        <v>60188.213653168503</v>
      </c>
      <c r="T42" s="132">
        <f t="shared" si="9"/>
        <v>60295.271630988755</v>
      </c>
      <c r="U42" s="132">
        <f t="shared" si="9"/>
        <v>59996.367969699459</v>
      </c>
      <c r="V42" s="132" t="s">
        <v>192</v>
      </c>
      <c r="W42" s="176"/>
    </row>
    <row r="43" spans="1:23" s="175" customFormat="1" ht="15" customHeight="1">
      <c r="A43" s="378" t="s">
        <v>87</v>
      </c>
      <c r="B43" s="189" t="s">
        <v>57</v>
      </c>
      <c r="C43" s="132">
        <f t="shared" ref="C43:U43" si="10">C28+C13</f>
        <v>20171.45881707302</v>
      </c>
      <c r="D43" s="132">
        <f t="shared" si="10"/>
        <v>22214.520533245053</v>
      </c>
      <c r="E43" s="132">
        <f t="shared" si="10"/>
        <v>25889.355791845028</v>
      </c>
      <c r="F43" s="132">
        <f t="shared" si="10"/>
        <v>26524.267307119717</v>
      </c>
      <c r="G43" s="132">
        <f t="shared" si="10"/>
        <v>29042.954466150353</v>
      </c>
      <c r="H43" s="132">
        <f t="shared" si="10"/>
        <v>29694.467046704223</v>
      </c>
      <c r="I43" s="132">
        <f t="shared" si="10"/>
        <v>28305.510380764099</v>
      </c>
      <c r="J43" s="132">
        <f t="shared" si="10"/>
        <v>29935.907886186676</v>
      </c>
      <c r="K43" s="132">
        <f t="shared" si="10"/>
        <v>30182.788320444972</v>
      </c>
      <c r="L43" s="132">
        <f t="shared" si="10"/>
        <v>33399.838610023828</v>
      </c>
      <c r="M43" s="132">
        <f t="shared" si="10"/>
        <v>35592.653295566226</v>
      </c>
      <c r="N43" s="132">
        <f t="shared" si="10"/>
        <v>36800.374944822084</v>
      </c>
      <c r="O43" s="132">
        <f t="shared" si="10"/>
        <v>38796.867330332956</v>
      </c>
      <c r="P43" s="132">
        <f t="shared" si="10"/>
        <v>41191.351084100606</v>
      </c>
      <c r="Q43" s="132">
        <f t="shared" si="10"/>
        <v>42922.673398217681</v>
      </c>
      <c r="R43" s="132">
        <f t="shared" si="10"/>
        <v>45327.002507760437</v>
      </c>
      <c r="S43" s="132">
        <f t="shared" si="10"/>
        <v>47108.530586059176</v>
      </c>
      <c r="T43" s="132">
        <f t="shared" si="10"/>
        <v>52878.005950746207</v>
      </c>
      <c r="U43" s="132">
        <f t="shared" si="10"/>
        <v>51272.473815281817</v>
      </c>
      <c r="V43" s="132" t="s">
        <v>192</v>
      </c>
      <c r="W43" s="176"/>
    </row>
    <row r="44" spans="1:23" s="175" customFormat="1" ht="15" customHeight="1">
      <c r="A44" s="378" t="s">
        <v>88</v>
      </c>
      <c r="B44" s="189" t="s">
        <v>57</v>
      </c>
      <c r="C44" s="132">
        <f t="shared" ref="C44:U44" si="11">C29+C14</f>
        <v>156.00322067019059</v>
      </c>
      <c r="D44" s="132">
        <f t="shared" si="11"/>
        <v>207.33547281818741</v>
      </c>
      <c r="E44" s="132">
        <f t="shared" si="11"/>
        <v>365.17912836415667</v>
      </c>
      <c r="F44" s="132">
        <f t="shared" si="11"/>
        <v>551.52980594287078</v>
      </c>
      <c r="G44" s="132">
        <f t="shared" si="11"/>
        <v>824.91358586912486</v>
      </c>
      <c r="H44" s="132">
        <f t="shared" si="11"/>
        <v>1480.0333978364795</v>
      </c>
      <c r="I44" s="132">
        <f t="shared" si="11"/>
        <v>2758.9159538747695</v>
      </c>
      <c r="J44" s="132">
        <f t="shared" si="11"/>
        <v>3219.9719258079908</v>
      </c>
      <c r="K44" s="132">
        <f t="shared" si="11"/>
        <v>2483.564004532846</v>
      </c>
      <c r="L44" s="132">
        <f t="shared" si="11"/>
        <v>2163.7805881754866</v>
      </c>
      <c r="M44" s="132">
        <f t="shared" si="11"/>
        <v>2195.7837341664322</v>
      </c>
      <c r="N44" s="132">
        <f t="shared" si="11"/>
        <v>2106.2087682594183</v>
      </c>
      <c r="O44" s="132">
        <f t="shared" si="11"/>
        <v>2123.5280255010844</v>
      </c>
      <c r="P44" s="132">
        <f t="shared" si="11"/>
        <v>2024.39477776127</v>
      </c>
      <c r="Q44" s="132">
        <f t="shared" si="11"/>
        <v>2245.4445547061596</v>
      </c>
      <c r="R44" s="132">
        <f t="shared" si="11"/>
        <v>2005.4293435573347</v>
      </c>
      <c r="S44" s="132">
        <f t="shared" si="11"/>
        <v>2021.9929309445902</v>
      </c>
      <c r="T44" s="132">
        <f t="shared" si="11"/>
        <v>2689.8226881168753</v>
      </c>
      <c r="U44" s="132">
        <f t="shared" si="11"/>
        <v>2838.2649571839829</v>
      </c>
      <c r="V44" s="132" t="s">
        <v>192</v>
      </c>
      <c r="W44" s="176"/>
    </row>
    <row r="45" spans="1:23" s="175" customFormat="1" ht="15" customHeight="1">
      <c r="A45" s="378" t="s">
        <v>89</v>
      </c>
      <c r="B45" s="189" t="s">
        <v>57</v>
      </c>
      <c r="C45" s="377" t="s">
        <v>325</v>
      </c>
      <c r="D45" s="132" t="str">
        <f t="shared" ref="D45:F45" si="12">D30</f>
        <v>-</v>
      </c>
      <c r="E45" s="132" t="str">
        <f t="shared" si="12"/>
        <v>-</v>
      </c>
      <c r="F45" s="132" t="str">
        <f t="shared" si="12"/>
        <v>-</v>
      </c>
      <c r="G45" s="132">
        <f t="shared" ref="G45:U45" si="13">G30+G15</f>
        <v>79.58772225925695</v>
      </c>
      <c r="H45" s="132">
        <f t="shared" si="13"/>
        <v>476.23488899156683</v>
      </c>
      <c r="I45" s="132">
        <f t="shared" si="13"/>
        <v>939.1670352205042</v>
      </c>
      <c r="J45" s="132">
        <f t="shared" si="13"/>
        <v>852.42808865747929</v>
      </c>
      <c r="K45" s="132">
        <f t="shared" si="13"/>
        <v>1150.5148291546693</v>
      </c>
      <c r="L45" s="132">
        <f t="shared" si="13"/>
        <v>1681.1109703158704</v>
      </c>
      <c r="M45" s="132">
        <f t="shared" si="13"/>
        <v>2155.6845225479196</v>
      </c>
      <c r="N45" s="132">
        <f t="shared" si="13"/>
        <v>2274.3368877844823</v>
      </c>
      <c r="O45" s="132">
        <f t="shared" si="13"/>
        <v>2302.6086189892485</v>
      </c>
      <c r="P45" s="132">
        <f t="shared" si="13"/>
        <v>2226.7810606947</v>
      </c>
      <c r="Q45" s="132">
        <f t="shared" si="13"/>
        <v>2308.152636729767</v>
      </c>
      <c r="R45" s="132">
        <f t="shared" si="13"/>
        <v>2214.2397464111718</v>
      </c>
      <c r="S45" s="132">
        <f t="shared" si="13"/>
        <v>2217.4122796565866</v>
      </c>
      <c r="T45" s="132">
        <f t="shared" si="13"/>
        <v>2497.8691280017674</v>
      </c>
      <c r="U45" s="132">
        <f t="shared" si="13"/>
        <v>2658.7763447362199</v>
      </c>
      <c r="V45" s="132" t="s">
        <v>192</v>
      </c>
      <c r="W45" s="176"/>
    </row>
    <row r="46" spans="1:23" s="175" customFormat="1" ht="15" customHeight="1">
      <c r="A46" s="378" t="s">
        <v>90</v>
      </c>
      <c r="B46" s="189" t="s">
        <v>57</v>
      </c>
      <c r="C46" s="132">
        <f t="shared" ref="C46:U46" si="14">C31+C16</f>
        <v>5.6570887925714466</v>
      </c>
      <c r="D46" s="132">
        <f t="shared" si="14"/>
        <v>5.9661572679866612</v>
      </c>
      <c r="E46" s="132">
        <f t="shared" si="14"/>
        <v>37.781466120669265</v>
      </c>
      <c r="F46" s="132">
        <f t="shared" si="14"/>
        <v>43.653891267202916</v>
      </c>
      <c r="G46" s="132">
        <f t="shared" si="14"/>
        <v>119.40448706516344</v>
      </c>
      <c r="H46" s="132">
        <f t="shared" si="14"/>
        <v>149.71354618971316</v>
      </c>
      <c r="I46" s="132">
        <f t="shared" si="14"/>
        <v>293.0186941229581</v>
      </c>
      <c r="J46" s="132">
        <f t="shared" si="14"/>
        <v>573.47289939863197</v>
      </c>
      <c r="K46" s="132">
        <f t="shared" si="14"/>
        <v>1010.4158023194826</v>
      </c>
      <c r="L46" s="132">
        <f t="shared" si="14"/>
        <v>1551.4193880265373</v>
      </c>
      <c r="M46" s="132">
        <f t="shared" si="14"/>
        <v>1420.7601704957788</v>
      </c>
      <c r="N46" s="132">
        <f t="shared" si="14"/>
        <v>1537.5281812396199</v>
      </c>
      <c r="O46" s="132">
        <f t="shared" si="14"/>
        <v>1524.2917515014706</v>
      </c>
      <c r="P46" s="132">
        <f t="shared" si="14"/>
        <v>1496.191959122652</v>
      </c>
      <c r="Q46" s="132">
        <f t="shared" si="14"/>
        <v>1406.3634242392545</v>
      </c>
      <c r="R46" s="132">
        <f t="shared" si="14"/>
        <v>1265.2313859171124</v>
      </c>
      <c r="S46" s="132">
        <f t="shared" si="14"/>
        <v>1119.8317375623826</v>
      </c>
      <c r="T46" s="132">
        <f t="shared" si="14"/>
        <v>1297.1199697247812</v>
      </c>
      <c r="U46" s="132">
        <f t="shared" si="14"/>
        <v>1200.2087266136828</v>
      </c>
      <c r="V46" s="132" t="s">
        <v>192</v>
      </c>
      <c r="W46" s="171"/>
    </row>
    <row r="47" spans="1:23" s="175" customFormat="1" ht="15" customHeight="1">
      <c r="A47" s="378" t="s">
        <v>91</v>
      </c>
      <c r="B47" s="189" t="s">
        <v>57</v>
      </c>
      <c r="C47" s="377" t="s">
        <v>325</v>
      </c>
      <c r="D47" s="377" t="s">
        <v>280</v>
      </c>
      <c r="E47" s="377" t="s">
        <v>280</v>
      </c>
      <c r="F47" s="377" t="s">
        <v>280</v>
      </c>
      <c r="G47" s="377" t="s">
        <v>280</v>
      </c>
      <c r="H47" s="132">
        <f t="shared" ref="H47:U47" si="15">H32+H17</f>
        <v>173.8159546395172</v>
      </c>
      <c r="I47" s="132">
        <f t="shared" si="15"/>
        <v>247.57661730076228</v>
      </c>
      <c r="J47" s="132">
        <f t="shared" si="15"/>
        <v>327.78490275941272</v>
      </c>
      <c r="K47" s="132">
        <f t="shared" si="15"/>
        <v>400.47889250704941</v>
      </c>
      <c r="L47" s="132">
        <f t="shared" si="15"/>
        <v>475.51228458871492</v>
      </c>
      <c r="M47" s="132">
        <f t="shared" si="15"/>
        <v>493.15187749837651</v>
      </c>
      <c r="N47" s="132">
        <f t="shared" si="15"/>
        <v>493.44092360831792</v>
      </c>
      <c r="O47" s="132">
        <f t="shared" si="15"/>
        <v>497.21982084323542</v>
      </c>
      <c r="P47" s="132">
        <f t="shared" si="15"/>
        <v>414.21886949849807</v>
      </c>
      <c r="Q47" s="132">
        <f t="shared" si="15"/>
        <v>419.47420689978873</v>
      </c>
      <c r="R47" s="132">
        <f t="shared" si="15"/>
        <v>416.02796854685499</v>
      </c>
      <c r="S47" s="132">
        <f t="shared" si="15"/>
        <v>327.70911559542452</v>
      </c>
      <c r="T47" s="132">
        <f t="shared" si="15"/>
        <v>103.19164488356095</v>
      </c>
      <c r="U47" s="132">
        <f t="shared" si="15"/>
        <v>115.67408976474485</v>
      </c>
      <c r="V47" s="132" t="s">
        <v>192</v>
      </c>
      <c r="W47" s="176"/>
    </row>
    <row r="48" spans="1:23" s="175" customFormat="1" ht="15" customHeight="1">
      <c r="A48" s="378" t="s">
        <v>320</v>
      </c>
      <c r="B48" s="189" t="s">
        <v>57</v>
      </c>
      <c r="C48" s="165" t="s">
        <v>40</v>
      </c>
      <c r="D48" s="165" t="s">
        <v>40</v>
      </c>
      <c r="E48" s="165" t="s">
        <v>40</v>
      </c>
      <c r="F48" s="165" t="s">
        <v>40</v>
      </c>
      <c r="G48" s="165" t="s">
        <v>40</v>
      </c>
      <c r="H48" s="165" t="s">
        <v>40</v>
      </c>
      <c r="I48" s="165" t="s">
        <v>40</v>
      </c>
      <c r="J48" s="165" t="s">
        <v>40</v>
      </c>
      <c r="K48" s="165" t="s">
        <v>40</v>
      </c>
      <c r="L48" s="165" t="s">
        <v>40</v>
      </c>
      <c r="M48" s="165" t="s">
        <v>40</v>
      </c>
      <c r="N48" s="191" t="s">
        <v>40</v>
      </c>
      <c r="O48" s="191" t="s">
        <v>40</v>
      </c>
      <c r="P48" s="191" t="s">
        <v>40</v>
      </c>
      <c r="Q48" s="191">
        <f>Q18</f>
        <v>160.13928006126639</v>
      </c>
      <c r="R48" s="191">
        <f t="shared" ref="R48:U48" si="16">R18</f>
        <v>106.269885691163</v>
      </c>
      <c r="S48" s="191">
        <f t="shared" si="16"/>
        <v>116.77174586875716</v>
      </c>
      <c r="T48" s="191">
        <f t="shared" si="16"/>
        <v>48.548766143641863</v>
      </c>
      <c r="U48" s="191">
        <f t="shared" si="16"/>
        <v>40.665110839471033</v>
      </c>
      <c r="V48" s="132" t="s">
        <v>192</v>
      </c>
      <c r="W48" s="176"/>
    </row>
    <row r="49" spans="1:23" ht="15" customHeight="1">
      <c r="A49" s="173" t="s">
        <v>92</v>
      </c>
      <c r="B49" s="189" t="s">
        <v>57</v>
      </c>
      <c r="C49" s="132">
        <f t="shared" ref="C49:P49" si="17">C34+C19</f>
        <v>361232.90517379163</v>
      </c>
      <c r="D49" s="132">
        <f t="shared" si="17"/>
        <v>357564.66349809431</v>
      </c>
      <c r="E49" s="132">
        <f t="shared" si="17"/>
        <v>360513.55565403058</v>
      </c>
      <c r="F49" s="132">
        <f t="shared" si="17"/>
        <v>355796.48477831989</v>
      </c>
      <c r="G49" s="132">
        <f t="shared" si="17"/>
        <v>350753.02076842275</v>
      </c>
      <c r="H49" s="132">
        <f t="shared" si="17"/>
        <v>340481.65603212942</v>
      </c>
      <c r="I49" s="132">
        <f t="shared" si="17"/>
        <v>341184.0955878417</v>
      </c>
      <c r="J49" s="132">
        <f t="shared" si="17"/>
        <v>340381.08341097517</v>
      </c>
      <c r="K49" s="132">
        <f t="shared" si="17"/>
        <v>342796.83604756941</v>
      </c>
      <c r="L49" s="132">
        <f t="shared" si="17"/>
        <v>335552.37588877097</v>
      </c>
      <c r="M49" s="132">
        <f t="shared" si="17"/>
        <v>334640.40251462266</v>
      </c>
      <c r="N49" s="132">
        <f t="shared" si="17"/>
        <v>341218.43739220721</v>
      </c>
      <c r="O49" s="132">
        <f t="shared" si="17"/>
        <v>328983.01867399929</v>
      </c>
      <c r="P49" s="132">
        <f t="shared" si="17"/>
        <v>341853.30416212906</v>
      </c>
      <c r="Q49" s="132">
        <f t="shared" ref="Q49:U49" si="18">Q34+Q19</f>
        <v>320681.93186789495</v>
      </c>
      <c r="R49" s="132">
        <f t="shared" si="18"/>
        <v>324833.59472754248</v>
      </c>
      <c r="S49" s="132">
        <f t="shared" si="18"/>
        <v>330176.32375083427</v>
      </c>
      <c r="T49" s="132">
        <f t="shared" si="18"/>
        <v>329753.01175243937</v>
      </c>
      <c r="U49" s="132">
        <f t="shared" si="18"/>
        <v>332675.0730108532</v>
      </c>
      <c r="V49" s="132" t="s">
        <v>192</v>
      </c>
      <c r="W49" s="171"/>
    </row>
    <row r="50" spans="1:23" ht="20.100000000000001" customHeight="1">
      <c r="A50" s="126"/>
      <c r="B50" s="126"/>
      <c r="C50" s="379" t="s">
        <v>39</v>
      </c>
      <c r="D50" s="379"/>
      <c r="E50" s="379"/>
      <c r="F50" s="379"/>
      <c r="G50" s="379"/>
      <c r="H50" s="379"/>
      <c r="I50" s="379"/>
      <c r="J50" s="379"/>
      <c r="K50" s="379"/>
      <c r="L50" s="379"/>
      <c r="M50" s="379"/>
      <c r="N50" s="379"/>
      <c r="O50" s="379"/>
      <c r="P50" s="379"/>
      <c r="Q50" s="379"/>
      <c r="R50" s="379"/>
      <c r="S50" s="379"/>
      <c r="T50" s="379"/>
      <c r="U50" s="379"/>
      <c r="V50" s="379"/>
      <c r="W50" s="123"/>
    </row>
    <row r="51" spans="1:23" ht="20.100000000000001" customHeight="1">
      <c r="A51" s="172"/>
      <c r="B51" s="172"/>
      <c r="C51" s="348" t="s">
        <v>308</v>
      </c>
      <c r="D51" s="348"/>
      <c r="E51" s="348"/>
      <c r="F51" s="348"/>
      <c r="G51" s="348"/>
      <c r="H51" s="348"/>
      <c r="I51" s="348"/>
      <c r="J51" s="348"/>
      <c r="K51" s="348"/>
      <c r="L51" s="348"/>
      <c r="M51" s="348"/>
      <c r="N51" s="348"/>
      <c r="O51" s="348"/>
      <c r="P51" s="348"/>
      <c r="Q51" s="348"/>
      <c r="R51" s="348"/>
      <c r="S51" s="348"/>
      <c r="T51" s="348"/>
      <c r="U51" s="348"/>
      <c r="V51" s="348"/>
      <c r="W51" s="123"/>
    </row>
    <row r="52" spans="1:23" ht="15" customHeight="1">
      <c r="A52" s="378" t="s">
        <v>31</v>
      </c>
      <c r="B52" s="189" t="s">
        <v>24</v>
      </c>
      <c r="C52" s="125">
        <f t="shared" ref="C52:U52" si="19">C6/C$19*100</f>
        <v>25.210208555836228</v>
      </c>
      <c r="D52" s="125">
        <f t="shared" si="19"/>
        <v>24.596219266295989</v>
      </c>
      <c r="E52" s="125">
        <f t="shared" si="19"/>
        <v>22.423453856622217</v>
      </c>
      <c r="F52" s="125">
        <f t="shared" si="19"/>
        <v>21.867440672288893</v>
      </c>
      <c r="G52" s="125">
        <f t="shared" si="19"/>
        <v>21.273967585325057</v>
      </c>
      <c r="H52" s="125">
        <f t="shared" si="19"/>
        <v>20.54743289632076</v>
      </c>
      <c r="I52" s="125">
        <f t="shared" si="19"/>
        <v>19.62888469802607</v>
      </c>
      <c r="J52" s="125">
        <f t="shared" si="19"/>
        <v>18.572218881723419</v>
      </c>
      <c r="K52" s="125">
        <f t="shared" si="19"/>
        <v>18.837169418657517</v>
      </c>
      <c r="L52" s="125">
        <f t="shared" si="19"/>
        <v>17.654930281650678</v>
      </c>
      <c r="M52" s="125">
        <f t="shared" si="19"/>
        <v>16.941691872076579</v>
      </c>
      <c r="N52" s="125">
        <f t="shared" si="19"/>
        <v>15.642784245367553</v>
      </c>
      <c r="O52" s="125">
        <f t="shared" si="19"/>
        <v>14.966195251203093</v>
      </c>
      <c r="P52" s="125">
        <f t="shared" si="19"/>
        <v>17.377221545862788</v>
      </c>
      <c r="Q52" s="125">
        <f t="shared" si="19"/>
        <v>16.13664617281751</v>
      </c>
      <c r="R52" s="125">
        <f t="shared" si="19"/>
        <v>16.20013063337543</v>
      </c>
      <c r="S52" s="125">
        <f t="shared" si="19"/>
        <v>15.711259128131697</v>
      </c>
      <c r="T52" s="125">
        <f t="shared" si="19"/>
        <v>15.315547667502404</v>
      </c>
      <c r="U52" s="125">
        <f t="shared" si="19"/>
        <v>14.189337845316317</v>
      </c>
      <c r="V52" s="132" t="s">
        <v>192</v>
      </c>
      <c r="W52" s="123"/>
    </row>
    <row r="53" spans="1:23" ht="15" customHeight="1">
      <c r="A53" s="378" t="s">
        <v>34</v>
      </c>
      <c r="B53" s="189" t="s">
        <v>24</v>
      </c>
      <c r="C53" s="125">
        <f t="shared" ref="C53:U53" si="20">C7/C$19*100</f>
        <v>24.218186236764559</v>
      </c>
      <c r="D53" s="125">
        <f t="shared" si="20"/>
        <v>23.737526331337637</v>
      </c>
      <c r="E53" s="125">
        <f t="shared" si="20"/>
        <v>24.157348765180974</v>
      </c>
      <c r="F53" s="125">
        <f t="shared" si="20"/>
        <v>24.959930414601825</v>
      </c>
      <c r="G53" s="125">
        <f t="shared" si="20"/>
        <v>24.519596265091355</v>
      </c>
      <c r="H53" s="125">
        <f t="shared" si="20"/>
        <v>24.462867502319124</v>
      </c>
      <c r="I53" s="125">
        <f t="shared" si="20"/>
        <v>25.184359767691618</v>
      </c>
      <c r="J53" s="125">
        <f t="shared" si="20"/>
        <v>24.974351796551769</v>
      </c>
      <c r="K53" s="125">
        <f t="shared" si="20"/>
        <v>25.149803353179713</v>
      </c>
      <c r="L53" s="125">
        <f t="shared" si="20"/>
        <v>24.086332419510821</v>
      </c>
      <c r="M53" s="125">
        <f t="shared" si="20"/>
        <v>23.153845626553746</v>
      </c>
      <c r="N53" s="125">
        <f t="shared" si="20"/>
        <v>23.051520687354831</v>
      </c>
      <c r="O53" s="125">
        <f t="shared" si="20"/>
        <v>24.221031791841614</v>
      </c>
      <c r="P53" s="125">
        <f t="shared" si="20"/>
        <v>23.791336538591263</v>
      </c>
      <c r="Q53" s="125">
        <f t="shared" si="20"/>
        <v>23.347695766667325</v>
      </c>
      <c r="R53" s="125">
        <f t="shared" si="20"/>
        <v>23.931765164872587</v>
      </c>
      <c r="S53" s="125">
        <f t="shared" si="20"/>
        <v>24.516589452100948</v>
      </c>
      <c r="T53" s="125">
        <f t="shared" si="20"/>
        <v>23.47579043693344</v>
      </c>
      <c r="U53" s="125">
        <f t="shared" si="20"/>
        <v>25.463619235492569</v>
      </c>
      <c r="V53" s="132" t="s">
        <v>192</v>
      </c>
      <c r="W53" s="123"/>
    </row>
    <row r="54" spans="1:23" ht="15" customHeight="1">
      <c r="A54" s="378" t="s">
        <v>35</v>
      </c>
      <c r="B54" s="189" t="s">
        <v>24</v>
      </c>
      <c r="C54" s="391" t="s">
        <v>325</v>
      </c>
      <c r="D54" s="391" t="s">
        <v>325</v>
      </c>
      <c r="E54" s="391" t="s">
        <v>325</v>
      </c>
      <c r="F54" s="391" t="s">
        <v>325</v>
      </c>
      <c r="G54" s="391" t="s">
        <v>325</v>
      </c>
      <c r="H54" s="391" t="s">
        <v>325</v>
      </c>
      <c r="I54" s="391" t="s">
        <v>325</v>
      </c>
      <c r="J54" s="391" t="s">
        <v>325</v>
      </c>
      <c r="K54" s="391" t="s">
        <v>325</v>
      </c>
      <c r="L54" s="391" t="s">
        <v>325</v>
      </c>
      <c r="M54" s="391" t="s">
        <v>325</v>
      </c>
      <c r="N54" s="391" t="s">
        <v>325</v>
      </c>
      <c r="O54" s="391" t="s">
        <v>325</v>
      </c>
      <c r="P54" s="391" t="s">
        <v>325</v>
      </c>
      <c r="Q54" s="391" t="s">
        <v>325</v>
      </c>
      <c r="R54" s="391" t="s">
        <v>325</v>
      </c>
      <c r="S54" s="391" t="s">
        <v>325</v>
      </c>
      <c r="T54" s="391" t="s">
        <v>325</v>
      </c>
      <c r="U54" s="391" t="s">
        <v>325</v>
      </c>
      <c r="V54" s="132" t="s">
        <v>192</v>
      </c>
      <c r="W54" s="123"/>
    </row>
    <row r="55" spans="1:23" ht="15" customHeight="1">
      <c r="A55" s="378" t="s">
        <v>29</v>
      </c>
      <c r="B55" s="189" t="s">
        <v>24</v>
      </c>
      <c r="C55" s="391" t="s">
        <v>325</v>
      </c>
      <c r="D55" s="391" t="s">
        <v>325</v>
      </c>
      <c r="E55" s="391" t="s">
        <v>325</v>
      </c>
      <c r="F55" s="391" t="s">
        <v>325</v>
      </c>
      <c r="G55" s="391" t="s">
        <v>325</v>
      </c>
      <c r="H55" s="391" t="s">
        <v>325</v>
      </c>
      <c r="I55" s="391" t="s">
        <v>325</v>
      </c>
      <c r="J55" s="391" t="s">
        <v>325</v>
      </c>
      <c r="K55" s="391" t="s">
        <v>325</v>
      </c>
      <c r="L55" s="391" t="s">
        <v>325</v>
      </c>
      <c r="M55" s="391" t="s">
        <v>325</v>
      </c>
      <c r="N55" s="391" t="s">
        <v>325</v>
      </c>
      <c r="O55" s="391" t="s">
        <v>325</v>
      </c>
      <c r="P55" s="391" t="s">
        <v>325</v>
      </c>
      <c r="Q55" s="391" t="s">
        <v>325</v>
      </c>
      <c r="R55" s="391" t="s">
        <v>325</v>
      </c>
      <c r="S55" s="391" t="s">
        <v>325</v>
      </c>
      <c r="T55" s="391" t="s">
        <v>325</v>
      </c>
      <c r="U55" s="391" t="s">
        <v>325</v>
      </c>
      <c r="V55" s="132" t="s">
        <v>192</v>
      </c>
      <c r="W55" s="123"/>
    </row>
    <row r="56" spans="1:23" ht="15" customHeight="1">
      <c r="A56" s="378" t="s">
        <v>27</v>
      </c>
      <c r="B56" s="189" t="s">
        <v>24</v>
      </c>
      <c r="C56" s="125">
        <f t="shared" ref="C56:U56" si="21">C10/C$19*100</f>
        <v>2.1069713150956662</v>
      </c>
      <c r="D56" s="125">
        <f t="shared" si="21"/>
        <v>2.0280459231755659</v>
      </c>
      <c r="E56" s="125">
        <f t="shared" si="21"/>
        <v>1.8444022107507385</v>
      </c>
      <c r="F56" s="125">
        <f t="shared" si="21"/>
        <v>1.4887441354451096</v>
      </c>
      <c r="G56" s="125">
        <f t="shared" si="21"/>
        <v>1.2709607714036515</v>
      </c>
      <c r="H56" s="125">
        <f t="shared" si="21"/>
        <v>1.3632706270139363</v>
      </c>
      <c r="I56" s="125">
        <f t="shared" si="21"/>
        <v>1.7497902990253702</v>
      </c>
      <c r="J56" s="125">
        <f t="shared" si="21"/>
        <v>1.852888931089012</v>
      </c>
      <c r="K56" s="125">
        <f t="shared" si="21"/>
        <v>2.0300335751225691</v>
      </c>
      <c r="L56" s="125">
        <f t="shared" si="21"/>
        <v>1.6662861860221616</v>
      </c>
      <c r="M56" s="125">
        <f t="shared" si="21"/>
        <v>2.0353124788811434</v>
      </c>
      <c r="N56" s="125">
        <f t="shared" si="21"/>
        <v>2.6851685843445647</v>
      </c>
      <c r="O56" s="125">
        <f t="shared" si="21"/>
        <v>1.3992452729688682</v>
      </c>
      <c r="P56" s="125">
        <f t="shared" si="21"/>
        <v>1.1926034917258457</v>
      </c>
      <c r="Q56" s="125">
        <f t="shared" si="21"/>
        <v>1.2690007269116723</v>
      </c>
      <c r="R56" s="125">
        <f t="shared" si="21"/>
        <v>1.3641466923317351</v>
      </c>
      <c r="S56" s="125">
        <f t="shared" si="21"/>
        <v>1.0069511705504539</v>
      </c>
      <c r="T56" s="125">
        <f t="shared" si="21"/>
        <v>0.96103175072370528</v>
      </c>
      <c r="U56" s="125">
        <f t="shared" si="21"/>
        <v>0.99254490573692422</v>
      </c>
      <c r="V56" s="132" t="s">
        <v>192</v>
      </c>
      <c r="W56" s="123"/>
    </row>
    <row r="57" spans="1:23" ht="15" customHeight="1">
      <c r="A57" s="386" t="s">
        <v>319</v>
      </c>
      <c r="B57" s="189" t="s">
        <v>24</v>
      </c>
      <c r="C57" s="125">
        <f t="shared" ref="C57:U57" si="22">C11/C$19*100</f>
        <v>7.7460954535382518</v>
      </c>
      <c r="D57" s="125">
        <f t="shared" si="22"/>
        <v>7.9832381301562867</v>
      </c>
      <c r="E57" s="125">
        <f t="shared" si="22"/>
        <v>8.1854636489289803</v>
      </c>
      <c r="F57" s="125">
        <f t="shared" si="22"/>
        <v>8.4495692586514846</v>
      </c>
      <c r="G57" s="125">
        <f t="shared" si="22"/>
        <v>8.3883530367036787</v>
      </c>
      <c r="H57" s="125">
        <f t="shared" si="22"/>
        <v>8.635221215470235</v>
      </c>
      <c r="I57" s="125">
        <f t="shared" si="22"/>
        <v>9.6067908562346602</v>
      </c>
      <c r="J57" s="125">
        <f t="shared" si="22"/>
        <v>9.952906857037167</v>
      </c>
      <c r="K57" s="125">
        <f t="shared" si="22"/>
        <v>10.954658722596793</v>
      </c>
      <c r="L57" s="125">
        <f t="shared" si="22"/>
        <v>11.567254169657732</v>
      </c>
      <c r="M57" s="125">
        <f t="shared" si="22"/>
        <v>12.590170009517825</v>
      </c>
      <c r="N57" s="125">
        <f t="shared" si="22"/>
        <v>13.596849913137513</v>
      </c>
      <c r="O57" s="125">
        <f t="shared" si="22"/>
        <v>13.224603508637877</v>
      </c>
      <c r="P57" s="125">
        <f t="shared" si="22"/>
        <v>13.320606436729987</v>
      </c>
      <c r="Q57" s="125">
        <f t="shared" si="22"/>
        <v>11.389065918754149</v>
      </c>
      <c r="R57" s="125">
        <f t="shared" si="22"/>
        <v>11.439667555454918</v>
      </c>
      <c r="S57" s="125">
        <f t="shared" si="22"/>
        <v>12.050051009793215</v>
      </c>
      <c r="T57" s="125">
        <f t="shared" si="22"/>
        <v>11.421628753266383</v>
      </c>
      <c r="U57" s="125">
        <f t="shared" si="22"/>
        <v>12.059696582971929</v>
      </c>
      <c r="V57" s="132" t="s">
        <v>192</v>
      </c>
      <c r="W57" s="123"/>
    </row>
    <row r="58" spans="1:23" ht="15" customHeight="1">
      <c r="A58" s="378" t="s">
        <v>86</v>
      </c>
      <c r="B58" s="189" t="s">
        <v>24</v>
      </c>
      <c r="C58" s="125">
        <f t="shared" ref="C58:U58" si="23">C12/C$19*100</f>
        <v>32.878011718891592</v>
      </c>
      <c r="D58" s="125">
        <f t="shared" si="23"/>
        <v>32.931395223620456</v>
      </c>
      <c r="E58" s="125">
        <f t="shared" si="23"/>
        <v>33.105053548523635</v>
      </c>
      <c r="F58" s="125">
        <f t="shared" si="23"/>
        <v>32.542032329077756</v>
      </c>
      <c r="G58" s="125">
        <f t="shared" si="23"/>
        <v>32.509367346787002</v>
      </c>
      <c r="H58" s="125">
        <f t="shared" si="23"/>
        <v>31.709496277144485</v>
      </c>
      <c r="I58" s="125">
        <f t="shared" si="23"/>
        <v>30.280857522949411</v>
      </c>
      <c r="J58" s="125">
        <f t="shared" si="23"/>
        <v>29.820139276828129</v>
      </c>
      <c r="K58" s="125">
        <f t="shared" si="23"/>
        <v>28.499661612909904</v>
      </c>
      <c r="L58" s="125">
        <f t="shared" si="23"/>
        <v>28.509374239463781</v>
      </c>
      <c r="M58" s="125">
        <f t="shared" si="23"/>
        <v>27.619843698633595</v>
      </c>
      <c r="N58" s="125">
        <f t="shared" si="23"/>
        <v>27.075761268604115</v>
      </c>
      <c r="O58" s="125">
        <f t="shared" si="23"/>
        <v>26.61840814525674</v>
      </c>
      <c r="P58" s="125">
        <f t="shared" si="23"/>
        <v>24.837593179240322</v>
      </c>
      <c r="Q58" s="125">
        <f t="shared" si="23"/>
        <v>26.403011164395451</v>
      </c>
      <c r="R58" s="125">
        <f t="shared" si="23"/>
        <v>25.417714073597686</v>
      </c>
      <c r="S58" s="125">
        <f t="shared" si="23"/>
        <v>24.874663037681472</v>
      </c>
      <c r="T58" s="125">
        <f t="shared" si="23"/>
        <v>24.588776420369168</v>
      </c>
      <c r="U58" s="125">
        <f t="shared" si="23"/>
        <v>24.038106753876885</v>
      </c>
      <c r="V58" s="132" t="s">
        <v>192</v>
      </c>
      <c r="W58" s="123"/>
    </row>
    <row r="59" spans="1:23" ht="15" customHeight="1">
      <c r="A59" s="378" t="s">
        <v>87</v>
      </c>
      <c r="B59" s="189" t="s">
        <v>24</v>
      </c>
      <c r="C59" s="125">
        <f t="shared" ref="C59:U59" si="24">C13/C$19*100</f>
        <v>7.7783435120889175</v>
      </c>
      <c r="D59" s="125">
        <f t="shared" si="24"/>
        <v>8.6408116423525314</v>
      </c>
      <c r="E59" s="125">
        <f t="shared" si="24"/>
        <v>10.127098234252767</v>
      </c>
      <c r="F59" s="125">
        <f t="shared" si="24"/>
        <v>10.45825721468751</v>
      </c>
      <c r="G59" s="125">
        <f t="shared" si="24"/>
        <v>11.628962036743689</v>
      </c>
      <c r="H59" s="125">
        <f t="shared" si="24"/>
        <v>12.338299570861547</v>
      </c>
      <c r="I59" s="125">
        <f t="shared" si="24"/>
        <v>11.790322423372801</v>
      </c>
      <c r="J59" s="125">
        <f t="shared" si="24"/>
        <v>12.722479948613707</v>
      </c>
      <c r="K59" s="125">
        <f t="shared" si="24"/>
        <v>12.456580483972079</v>
      </c>
      <c r="L59" s="125">
        <f t="shared" si="24"/>
        <v>14.05694563328419</v>
      </c>
      <c r="M59" s="125">
        <f t="shared" si="24"/>
        <v>15.02649605540998</v>
      </c>
      <c r="N59" s="125">
        <f t="shared" si="24"/>
        <v>15.295699550299254</v>
      </c>
      <c r="O59" s="125">
        <f t="shared" si="24"/>
        <v>16.793015663107795</v>
      </c>
      <c r="P59" s="125">
        <f t="shared" si="24"/>
        <v>16.956002486909291</v>
      </c>
      <c r="Q59" s="125">
        <f t="shared" si="24"/>
        <v>18.623569724260385</v>
      </c>
      <c r="R59" s="125">
        <f t="shared" si="24"/>
        <v>19.118819693768909</v>
      </c>
      <c r="S59" s="125">
        <f t="shared" si="24"/>
        <v>19.449382211193221</v>
      </c>
      <c r="T59" s="125">
        <f t="shared" si="24"/>
        <v>21.541548065463768</v>
      </c>
      <c r="U59" s="125">
        <f t="shared" si="24"/>
        <v>20.521880578394818</v>
      </c>
      <c r="V59" s="132" t="s">
        <v>192</v>
      </c>
      <c r="W59" s="123"/>
    </row>
    <row r="60" spans="1:23" ht="15" customHeight="1">
      <c r="A60" s="378" t="s">
        <v>88</v>
      </c>
      <c r="B60" s="189" t="s">
        <v>24</v>
      </c>
      <c r="C60" s="125">
        <f t="shared" ref="C60:U60" si="25">C14/C$19*100</f>
        <v>6.0017185300782872E-2</v>
      </c>
      <c r="D60" s="125">
        <f t="shared" si="25"/>
        <v>8.0459331712046375E-2</v>
      </c>
      <c r="E60" s="125">
        <f t="shared" si="25"/>
        <v>0.14250769282069178</v>
      </c>
      <c r="F60" s="125">
        <f t="shared" si="25"/>
        <v>0.21693984541633909</v>
      </c>
      <c r="G60" s="125">
        <f t="shared" si="25"/>
        <v>0.32951056788528671</v>
      </c>
      <c r="H60" s="125">
        <f t="shared" si="25"/>
        <v>0.61348754270533801</v>
      </c>
      <c r="I60" s="125">
        <f t="shared" si="25"/>
        <v>1.1464380456439014</v>
      </c>
      <c r="J60" s="125">
        <f t="shared" si="25"/>
        <v>1.3651289098999508</v>
      </c>
      <c r="K60" s="125">
        <f t="shared" si="25"/>
        <v>1.0224072564551061</v>
      </c>
      <c r="L60" s="125">
        <f t="shared" si="25"/>
        <v>0.90824673866396821</v>
      </c>
      <c r="M60" s="125">
        <f t="shared" si="25"/>
        <v>0.9245272621537497</v>
      </c>
      <c r="N60" s="125">
        <f t="shared" si="25"/>
        <v>0.87310535828465197</v>
      </c>
      <c r="O60" s="125">
        <f t="shared" si="25"/>
        <v>0.91679556650807026</v>
      </c>
      <c r="P60" s="125">
        <f t="shared" si="25"/>
        <v>0.83114096974415508</v>
      </c>
      <c r="Q60" s="125">
        <f t="shared" si="25"/>
        <v>0.97182139759481811</v>
      </c>
      <c r="R60" s="125">
        <f t="shared" si="25"/>
        <v>0.84359560167482861</v>
      </c>
      <c r="S60" s="125">
        <f t="shared" si="25"/>
        <v>0.83251025006930313</v>
      </c>
      <c r="T60" s="125">
        <f t="shared" si="25"/>
        <v>1.0926881433579738</v>
      </c>
      <c r="U60" s="125">
        <f t="shared" si="25"/>
        <v>1.1328751023804862</v>
      </c>
      <c r="V60" s="132" t="s">
        <v>192</v>
      </c>
      <c r="W60" s="123"/>
    </row>
    <row r="61" spans="1:23" ht="15" customHeight="1">
      <c r="A61" s="378" t="s">
        <v>89</v>
      </c>
      <c r="B61" s="189" t="s">
        <v>24</v>
      </c>
      <c r="C61" s="391" t="s">
        <v>325</v>
      </c>
      <c r="D61" s="380" t="s">
        <v>280</v>
      </c>
      <c r="E61" s="380" t="s">
        <v>280</v>
      </c>
      <c r="F61" s="380" t="s">
        <v>280</v>
      </c>
      <c r="G61" s="125">
        <f t="shared" ref="G61:U61" si="26">G15/G$19*100</f>
        <v>3.1820516417015596E-2</v>
      </c>
      <c r="H61" s="125">
        <f t="shared" si="26"/>
        <v>0.19758688433563365</v>
      </c>
      <c r="I61" s="125">
        <f t="shared" si="26"/>
        <v>0.39062181015870323</v>
      </c>
      <c r="J61" s="125">
        <f t="shared" si="26"/>
        <v>0.36173181284224404</v>
      </c>
      <c r="K61" s="125">
        <f t="shared" si="26"/>
        <v>0.47393913109535596</v>
      </c>
      <c r="L61" s="125">
        <f t="shared" si="26"/>
        <v>0.70613148633943845</v>
      </c>
      <c r="M61" s="125">
        <f t="shared" si="26"/>
        <v>0.90827388514589447</v>
      </c>
      <c r="N61" s="125">
        <f t="shared" si="26"/>
        <v>0.94344707181939924</v>
      </c>
      <c r="O61" s="125">
        <f t="shared" si="26"/>
        <v>0.9947713788910918</v>
      </c>
      <c r="P61" s="125">
        <f t="shared" si="26"/>
        <v>0.91485216486539389</v>
      </c>
      <c r="Q61" s="125">
        <f t="shared" si="26"/>
        <v>0.9996102917805505</v>
      </c>
      <c r="R61" s="125">
        <f t="shared" si="26"/>
        <v>0.93208520216990443</v>
      </c>
      <c r="S61" s="125">
        <f t="shared" si="26"/>
        <v>0.91361953656941641</v>
      </c>
      <c r="T61" s="125">
        <f t="shared" si="26"/>
        <v>1.0154527899058379</v>
      </c>
      <c r="U61" s="125">
        <f t="shared" si="26"/>
        <v>1.0619933785655031</v>
      </c>
      <c r="V61" s="132" t="s">
        <v>192</v>
      </c>
      <c r="W61" s="123"/>
    </row>
    <row r="62" spans="1:23" ht="15" customHeight="1">
      <c r="A62" s="378" t="s">
        <v>90</v>
      </c>
      <c r="B62" s="189" t="s">
        <v>24</v>
      </c>
      <c r="C62" s="125">
        <f>C16/C$19*100</f>
        <v>2.1660224840042673E-3</v>
      </c>
      <c r="D62" s="125">
        <f>D16/D$19*100</f>
        <v>2.304151349490816E-3</v>
      </c>
      <c r="E62" s="125">
        <f>E16/E$19*100</f>
        <v>1.4672042919984345E-2</v>
      </c>
      <c r="F62" s="125">
        <f>F16/F$19*100</f>
        <v>1.7086129831084963E-2</v>
      </c>
      <c r="G62" s="125">
        <f t="shared" ref="G62:U62" si="27">G16/G$19*100</f>
        <v>4.7461873643277717E-2</v>
      </c>
      <c r="H62" s="125">
        <f t="shared" si="27"/>
        <v>6.175125895652181E-2</v>
      </c>
      <c r="I62" s="125">
        <f t="shared" si="27"/>
        <v>0.12116132639710599</v>
      </c>
      <c r="J62" s="125">
        <f t="shared" si="27"/>
        <v>0.24191340532637418</v>
      </c>
      <c r="K62" s="125">
        <f t="shared" si="27"/>
        <v>0.41392102862041691</v>
      </c>
      <c r="L62" s="125">
        <f t="shared" si="27"/>
        <v>0.64785022581531093</v>
      </c>
      <c r="M62" s="125">
        <f t="shared" si="27"/>
        <v>0.59513773766054268</v>
      </c>
      <c r="N62" s="125">
        <f t="shared" si="27"/>
        <v>0.63417968888677079</v>
      </c>
      <c r="O62" s="125">
        <f t="shared" si="27"/>
        <v>0.65489733041929621</v>
      </c>
      <c r="P62" s="125">
        <f t="shared" si="27"/>
        <v>0.61125849626284312</v>
      </c>
      <c r="Q62" s="125">
        <f t="shared" si="27"/>
        <v>0.60582269254256205</v>
      </c>
      <c r="R62" s="125">
        <f t="shared" si="27"/>
        <v>0.53001743355181175</v>
      </c>
      <c r="S62" s="125">
        <f t="shared" si="27"/>
        <v>0.45911457579337422</v>
      </c>
      <c r="T62" s="125">
        <f t="shared" si="27"/>
        <v>0.52463892171855353</v>
      </c>
      <c r="U62" s="125">
        <f t="shared" si="27"/>
        <v>0.47701577071242818</v>
      </c>
      <c r="V62" s="132" t="s">
        <v>192</v>
      </c>
      <c r="W62" s="123"/>
    </row>
    <row r="63" spans="1:23" ht="15" customHeight="1">
      <c r="A63" s="378" t="s">
        <v>91</v>
      </c>
      <c r="B63" s="189" t="s">
        <v>24</v>
      </c>
      <c r="C63" s="391" t="s">
        <v>325</v>
      </c>
      <c r="D63" s="380" t="s">
        <v>280</v>
      </c>
      <c r="E63" s="380" t="s">
        <v>280</v>
      </c>
      <c r="F63" s="380" t="s">
        <v>280</v>
      </c>
      <c r="G63" s="380" t="s">
        <v>280</v>
      </c>
      <c r="H63" s="125">
        <f t="shared" ref="H63:U63" si="28">H17/H$19*100</f>
        <v>7.058622487240683E-2</v>
      </c>
      <c r="I63" s="125">
        <f t="shared" si="28"/>
        <v>0.10077325050035836</v>
      </c>
      <c r="J63" s="125">
        <f t="shared" si="28"/>
        <v>0.13624018008821384</v>
      </c>
      <c r="K63" s="125">
        <f t="shared" si="28"/>
        <v>0.16182541739054157</v>
      </c>
      <c r="L63" s="125">
        <f t="shared" si="28"/>
        <v>0.19664861959192156</v>
      </c>
      <c r="M63" s="125">
        <f t="shared" si="28"/>
        <v>0.20470137396695448</v>
      </c>
      <c r="N63" s="125">
        <f t="shared" si="28"/>
        <v>0.20148363190136287</v>
      </c>
      <c r="O63" s="125">
        <f t="shared" si="28"/>
        <v>0.21103609116553879</v>
      </c>
      <c r="P63" s="125">
        <f t="shared" si="28"/>
        <v>0.16738469006810744</v>
      </c>
      <c r="Q63" s="125">
        <f t="shared" si="28"/>
        <v>0.18021078596795301</v>
      </c>
      <c r="R63" s="125">
        <f t="shared" si="28"/>
        <v>0.17439492497906864</v>
      </c>
      <c r="S63" s="125">
        <f t="shared" si="28"/>
        <v>0.13454279405377781</v>
      </c>
      <c r="T63" s="125">
        <f t="shared" si="28"/>
        <v>4.1807433867199151E-2</v>
      </c>
      <c r="U63" s="125">
        <f t="shared" si="28"/>
        <v>4.5597947806045987E-2</v>
      </c>
      <c r="V63" s="132" t="s">
        <v>192</v>
      </c>
      <c r="W63" s="123"/>
    </row>
    <row r="64" spans="1:23" ht="15" customHeight="1">
      <c r="A64" s="378" t="s">
        <v>320</v>
      </c>
      <c r="B64" s="189" t="s">
        <v>24</v>
      </c>
      <c r="C64" s="333" t="s">
        <v>40</v>
      </c>
      <c r="D64" s="333" t="s">
        <v>40</v>
      </c>
      <c r="E64" s="333" t="s">
        <v>40</v>
      </c>
      <c r="F64" s="333" t="s">
        <v>40</v>
      </c>
      <c r="G64" s="333" t="s">
        <v>40</v>
      </c>
      <c r="H64" s="333" t="s">
        <v>40</v>
      </c>
      <c r="I64" s="333" t="s">
        <v>40</v>
      </c>
      <c r="J64" s="333" t="s">
        <v>40</v>
      </c>
      <c r="K64" s="333" t="s">
        <v>40</v>
      </c>
      <c r="L64" s="333" t="s">
        <v>40</v>
      </c>
      <c r="M64" s="333" t="s">
        <v>40</v>
      </c>
      <c r="N64" s="330" t="s">
        <v>40</v>
      </c>
      <c r="O64" s="330" t="s">
        <v>40</v>
      </c>
      <c r="P64" s="330" t="s">
        <v>40</v>
      </c>
      <c r="Q64" s="125">
        <f>Q18/Q$19*100</f>
        <v>7.3545358307604114E-2</v>
      </c>
      <c r="R64" s="125">
        <f>R18/R$19*100</f>
        <v>4.7663024223115996E-2</v>
      </c>
      <c r="S64" s="125">
        <f>S18/S$19*100</f>
        <v>5.1316834063139478E-2</v>
      </c>
      <c r="T64" s="125">
        <f>T18/T$19*100</f>
        <v>2.1089616891549649E-2</v>
      </c>
      <c r="U64" s="125">
        <f>U18/U$19*100</f>
        <v>1.7331898746087933E-2</v>
      </c>
      <c r="V64" s="132" t="s">
        <v>192</v>
      </c>
      <c r="W64" s="123"/>
    </row>
    <row r="65" spans="1:23" ht="15" customHeight="1">
      <c r="A65" s="173" t="s">
        <v>92</v>
      </c>
      <c r="B65" s="189" t="s">
        <v>24</v>
      </c>
      <c r="C65" s="381">
        <f t="shared" ref="C65:U65" si="29">SUM(C52:C64)</f>
        <v>100</v>
      </c>
      <c r="D65" s="381">
        <f t="shared" si="29"/>
        <v>100</v>
      </c>
      <c r="E65" s="381">
        <f t="shared" si="29"/>
        <v>99.999999999999972</v>
      </c>
      <c r="F65" s="381">
        <f t="shared" si="29"/>
        <v>100</v>
      </c>
      <c r="G65" s="381">
        <f t="shared" si="29"/>
        <v>100</v>
      </c>
      <c r="H65" s="381">
        <f t="shared" si="29"/>
        <v>99.999999999999986</v>
      </c>
      <c r="I65" s="381">
        <f t="shared" si="29"/>
        <v>100</v>
      </c>
      <c r="J65" s="381">
        <f t="shared" si="29"/>
        <v>99.999999999999986</v>
      </c>
      <c r="K65" s="381">
        <f t="shared" si="29"/>
        <v>100</v>
      </c>
      <c r="L65" s="381">
        <f t="shared" si="29"/>
        <v>100</v>
      </c>
      <c r="M65" s="381">
        <f t="shared" si="29"/>
        <v>100</v>
      </c>
      <c r="N65" s="381">
        <f t="shared" si="29"/>
        <v>100.00000000000003</v>
      </c>
      <c r="O65" s="381">
        <f t="shared" si="29"/>
        <v>99.999999999999986</v>
      </c>
      <c r="P65" s="381">
        <f t="shared" si="29"/>
        <v>99.999999999999986</v>
      </c>
      <c r="Q65" s="381">
        <f t="shared" si="29"/>
        <v>100</v>
      </c>
      <c r="R65" s="381">
        <f t="shared" si="29"/>
        <v>100</v>
      </c>
      <c r="S65" s="381">
        <f t="shared" si="29"/>
        <v>100.00000000000003</v>
      </c>
      <c r="T65" s="381">
        <f t="shared" si="29"/>
        <v>99.999999999999986</v>
      </c>
      <c r="U65" s="381">
        <f t="shared" si="29"/>
        <v>99.999999999999986</v>
      </c>
      <c r="V65" s="132" t="s">
        <v>192</v>
      </c>
      <c r="W65" s="123"/>
    </row>
    <row r="66" spans="1:23" ht="20.100000000000001" customHeight="1">
      <c r="A66" s="172"/>
      <c r="B66" s="172"/>
      <c r="C66" s="348" t="s">
        <v>318</v>
      </c>
      <c r="D66" s="348"/>
      <c r="E66" s="348"/>
      <c r="F66" s="348"/>
      <c r="G66" s="348"/>
      <c r="H66" s="348"/>
      <c r="I66" s="348"/>
      <c r="J66" s="348"/>
      <c r="K66" s="348"/>
      <c r="L66" s="348"/>
      <c r="M66" s="348"/>
      <c r="N66" s="348"/>
      <c r="O66" s="348"/>
      <c r="P66" s="348"/>
      <c r="Q66" s="348"/>
      <c r="R66" s="348"/>
      <c r="S66" s="348"/>
      <c r="T66" s="348"/>
      <c r="U66" s="348"/>
      <c r="V66" s="348"/>
      <c r="W66" s="123"/>
    </row>
    <row r="67" spans="1:23" ht="15" customHeight="1">
      <c r="A67" s="378" t="s">
        <v>31</v>
      </c>
      <c r="B67" s="189" t="s">
        <v>24</v>
      </c>
      <c r="C67" s="125">
        <f t="shared" ref="C67:U67" si="30">C21/C$34*100</f>
        <v>2.9153180688212741</v>
      </c>
      <c r="D67" s="125">
        <f t="shared" si="30"/>
        <v>2.8756569508496019</v>
      </c>
      <c r="E67" s="125">
        <f t="shared" si="30"/>
        <v>2.5481177057509212</v>
      </c>
      <c r="F67" s="125">
        <f t="shared" si="30"/>
        <v>2.5556683467405503</v>
      </c>
      <c r="G67" s="125">
        <f t="shared" si="30"/>
        <v>2.4645616809304274</v>
      </c>
      <c r="H67" s="125">
        <f t="shared" si="30"/>
        <v>2.3404709989109151</v>
      </c>
      <c r="I67" s="125">
        <f t="shared" si="30"/>
        <v>2.1999649429138621</v>
      </c>
      <c r="J67" s="125">
        <f t="shared" si="30"/>
        <v>2.0013496051666064</v>
      </c>
      <c r="K67" s="125">
        <f t="shared" si="30"/>
        <v>2.2124476391212462</v>
      </c>
      <c r="L67" s="125">
        <f t="shared" si="30"/>
        <v>2.1937190648771514</v>
      </c>
      <c r="M67" s="125">
        <f t="shared" si="30"/>
        <v>2.1205354310591695</v>
      </c>
      <c r="N67" s="125">
        <f t="shared" si="30"/>
        <v>1.9132244648280159</v>
      </c>
      <c r="O67" s="125">
        <f t="shared" si="30"/>
        <v>1.7610291758369616</v>
      </c>
      <c r="P67" s="125">
        <f t="shared" si="30"/>
        <v>2.1526916380543946</v>
      </c>
      <c r="Q67" s="125">
        <f t="shared" si="30"/>
        <v>1.9961463609465064</v>
      </c>
      <c r="R67" s="125">
        <f t="shared" si="30"/>
        <v>2.2455554585025497</v>
      </c>
      <c r="S67" s="125">
        <f t="shared" si="30"/>
        <v>2.2445925338470967</v>
      </c>
      <c r="T67" s="125">
        <f t="shared" si="30"/>
        <v>2.3490780157558162</v>
      </c>
      <c r="U67" s="125">
        <f t="shared" si="30"/>
        <v>2.202361656577446</v>
      </c>
      <c r="V67" s="132" t="s">
        <v>192</v>
      </c>
      <c r="W67" s="123"/>
    </row>
    <row r="68" spans="1:23" ht="15" customHeight="1">
      <c r="A68" s="378" t="s">
        <v>34</v>
      </c>
      <c r="B68" s="189" t="s">
        <v>24</v>
      </c>
      <c r="C68" s="125">
        <f t="shared" ref="C68:U68" si="31">C22/C$34*100</f>
        <v>4.1895340987002392</v>
      </c>
      <c r="D68" s="125">
        <f t="shared" si="31"/>
        <v>4.1186118271259833</v>
      </c>
      <c r="E68" s="125">
        <f t="shared" si="31"/>
        <v>4.0038938853537394</v>
      </c>
      <c r="F68" s="125">
        <f t="shared" si="31"/>
        <v>4.1956255800553288</v>
      </c>
      <c r="G68" s="125">
        <f t="shared" si="31"/>
        <v>4.1124830250827689</v>
      </c>
      <c r="H68" s="125">
        <f t="shared" si="31"/>
        <v>4.0066288041530678</v>
      </c>
      <c r="I68" s="125">
        <f t="shared" si="31"/>
        <v>4.0719891829908503</v>
      </c>
      <c r="J68" s="125">
        <f t="shared" si="31"/>
        <v>3.8246315395220347</v>
      </c>
      <c r="K68" s="125">
        <f t="shared" si="31"/>
        <v>4.0959547489349895</v>
      </c>
      <c r="L68" s="125">
        <f t="shared" si="31"/>
        <v>3.8980079718218446</v>
      </c>
      <c r="M68" s="125">
        <f t="shared" si="31"/>
        <v>3.7362310585969838</v>
      </c>
      <c r="N68" s="125">
        <f t="shared" si="31"/>
        <v>3.6858715430447409</v>
      </c>
      <c r="O68" s="125">
        <f t="shared" si="31"/>
        <v>3.8488349628398431</v>
      </c>
      <c r="P68" s="125">
        <f t="shared" si="31"/>
        <v>3.902477766901292</v>
      </c>
      <c r="Q68" s="125">
        <f t="shared" si="31"/>
        <v>3.4081421472089506</v>
      </c>
      <c r="R68" s="125">
        <f t="shared" si="31"/>
        <v>3.6633706126865686</v>
      </c>
      <c r="S68" s="125">
        <f t="shared" si="31"/>
        <v>3.8275066612302484</v>
      </c>
      <c r="T68" s="125">
        <f t="shared" si="31"/>
        <v>3.9192323206436201</v>
      </c>
      <c r="U68" s="125">
        <f t="shared" si="31"/>
        <v>4.9491055475237733</v>
      </c>
      <c r="V68" s="132" t="s">
        <v>192</v>
      </c>
      <c r="W68" s="123"/>
    </row>
    <row r="69" spans="1:23" ht="15" customHeight="1">
      <c r="A69" s="378" t="s">
        <v>35</v>
      </c>
      <c r="B69" s="189" t="s">
        <v>24</v>
      </c>
      <c r="C69" s="125">
        <f t="shared" ref="C69:U69" si="32">C23/C$34*100</f>
        <v>65.538536073264282</v>
      </c>
      <c r="D69" s="125">
        <f t="shared" si="32"/>
        <v>67.775417990474452</v>
      </c>
      <c r="E69" s="125">
        <f t="shared" si="32"/>
        <v>67.147135965806001</v>
      </c>
      <c r="F69" s="125">
        <f t="shared" si="32"/>
        <v>67.422386084723215</v>
      </c>
      <c r="G69" s="125">
        <f t="shared" si="32"/>
        <v>66.677080309870476</v>
      </c>
      <c r="H69" s="125">
        <f t="shared" si="32"/>
        <v>67.351626095290058</v>
      </c>
      <c r="I69" s="125">
        <f t="shared" si="32"/>
        <v>66.851593542214289</v>
      </c>
      <c r="J69" s="125">
        <f t="shared" si="32"/>
        <v>66.49823419769308</v>
      </c>
      <c r="K69" s="125">
        <f t="shared" si="32"/>
        <v>63.902536676377828</v>
      </c>
      <c r="L69" s="125">
        <f t="shared" si="32"/>
        <v>63.113063221282403</v>
      </c>
      <c r="M69" s="125">
        <f t="shared" si="32"/>
        <v>62.699727632467962</v>
      </c>
      <c r="N69" s="125">
        <f t="shared" si="32"/>
        <v>61.49936897598861</v>
      </c>
      <c r="O69" s="125">
        <f t="shared" si="32"/>
        <v>63.222095189128027</v>
      </c>
      <c r="P69" s="125">
        <f t="shared" si="32"/>
        <v>61.651519130607404</v>
      </c>
      <c r="Q69" s="125">
        <f t="shared" si="32"/>
        <v>63.766589363523316</v>
      </c>
      <c r="R69" s="125">
        <f t="shared" si="32"/>
        <v>60.247580426857375</v>
      </c>
      <c r="S69" s="125">
        <f t="shared" si="32"/>
        <v>58.951029404751353</v>
      </c>
      <c r="T69" s="125">
        <f t="shared" si="32"/>
        <v>56.474406954884785</v>
      </c>
      <c r="U69" s="125">
        <f t="shared" si="32"/>
        <v>54.921938919505429</v>
      </c>
      <c r="V69" s="132" t="s">
        <v>192</v>
      </c>
      <c r="W69" s="123"/>
    </row>
    <row r="70" spans="1:23" ht="15" customHeight="1">
      <c r="A70" s="378" t="s">
        <v>29</v>
      </c>
      <c r="B70" s="189" t="s">
        <v>24</v>
      </c>
      <c r="C70" s="125">
        <f t="shared" ref="C70:U70" si="33">C24/C$34*100</f>
        <v>10.61116527567305</v>
      </c>
      <c r="D70" s="125">
        <f t="shared" si="33"/>
        <v>10.342373321774724</v>
      </c>
      <c r="E70" s="125">
        <f t="shared" si="33"/>
        <v>10.695966571410517</v>
      </c>
      <c r="F70" s="125">
        <f t="shared" si="33"/>
        <v>10.993696450978481</v>
      </c>
      <c r="G70" s="125">
        <f t="shared" si="33"/>
        <v>11.720707825145785</v>
      </c>
      <c r="H70" s="125">
        <f t="shared" si="33"/>
        <v>10.016712247794214</v>
      </c>
      <c r="I70" s="125">
        <f t="shared" si="33"/>
        <v>9.8154540156428833</v>
      </c>
      <c r="J70" s="125">
        <f t="shared" si="33"/>
        <v>10.862605691403459</v>
      </c>
      <c r="K70" s="125">
        <f t="shared" si="33"/>
        <v>11.143572841078447</v>
      </c>
      <c r="L70" s="125">
        <f t="shared" si="33"/>
        <v>11.378922754078749</v>
      </c>
      <c r="M70" s="125">
        <f t="shared" si="33"/>
        <v>10.598551744377618</v>
      </c>
      <c r="N70" s="125">
        <f t="shared" si="33"/>
        <v>11.550850460164314</v>
      </c>
      <c r="O70" s="125">
        <f t="shared" si="33"/>
        <v>11.277387360794053</v>
      </c>
      <c r="P70" s="125">
        <f t="shared" si="33"/>
        <v>11.677084478024211</v>
      </c>
      <c r="Q70" s="125">
        <f t="shared" si="33"/>
        <v>12.524911577056782</v>
      </c>
      <c r="R70" s="125">
        <f t="shared" si="33"/>
        <v>13.109025919247387</v>
      </c>
      <c r="S70" s="125">
        <f t="shared" si="33"/>
        <v>13.548155696327472</v>
      </c>
      <c r="T70" s="125">
        <f t="shared" si="33"/>
        <v>13.69395447771519</v>
      </c>
      <c r="U70" s="125">
        <f t="shared" si="33"/>
        <v>13.537246315423932</v>
      </c>
      <c r="V70" s="132" t="s">
        <v>192</v>
      </c>
      <c r="W70" s="123"/>
    </row>
    <row r="71" spans="1:23" ht="15" customHeight="1">
      <c r="A71" s="378" t="s">
        <v>27</v>
      </c>
      <c r="B71" s="189" t="s">
        <v>24</v>
      </c>
      <c r="C71" s="125">
        <f t="shared" ref="C71:U71" si="34">C25/C$34*100</f>
        <v>1.7123782220183834E-2</v>
      </c>
      <c r="D71" s="125">
        <f t="shared" si="34"/>
        <v>1.6193572223408021E-2</v>
      </c>
      <c r="E71" s="125">
        <f t="shared" si="34"/>
        <v>1.3811335387330754E-2</v>
      </c>
      <c r="F71" s="125">
        <f t="shared" si="34"/>
        <v>1.703332594003653E-2</v>
      </c>
      <c r="G71" s="125">
        <f t="shared" si="34"/>
        <v>1.5080573849762354E-2</v>
      </c>
      <c r="H71" s="125">
        <f t="shared" si="34"/>
        <v>1.6763795228191623E-2</v>
      </c>
      <c r="I71" s="125">
        <f t="shared" si="34"/>
        <v>2.3608578389589352E-2</v>
      </c>
      <c r="J71" s="125">
        <f t="shared" si="34"/>
        <v>2.2158018724114575E-2</v>
      </c>
      <c r="K71" s="125">
        <f t="shared" si="34"/>
        <v>2.9080635238759457E-2</v>
      </c>
      <c r="L71" s="125">
        <f t="shared" si="34"/>
        <v>2.2817680052692788E-2</v>
      </c>
      <c r="M71" s="125">
        <f t="shared" si="34"/>
        <v>2.9156624224933418E-2</v>
      </c>
      <c r="N71" s="125">
        <f t="shared" si="34"/>
        <v>8.3253025996804023E-2</v>
      </c>
      <c r="O71" s="125">
        <f t="shared" si="34"/>
        <v>1.0050296893917609E-2</v>
      </c>
      <c r="P71" s="125">
        <f t="shared" si="34"/>
        <v>9.8355007147356236E-3</v>
      </c>
      <c r="Q71" s="125">
        <f t="shared" si="34"/>
        <v>1.1831568167386392E-2</v>
      </c>
      <c r="R71" s="125">
        <f t="shared" si="34"/>
        <v>1.2739867899999409E-2</v>
      </c>
      <c r="S71" s="125">
        <f t="shared" si="34"/>
        <v>1.0470961235414848E-2</v>
      </c>
      <c r="T71" s="125">
        <f t="shared" si="34"/>
        <v>1.0144439189964112E-2</v>
      </c>
      <c r="U71" s="125">
        <f t="shared" si="34"/>
        <v>1.0912895539575751E-2</v>
      </c>
      <c r="V71" s="132" t="s">
        <v>192</v>
      </c>
      <c r="W71" s="123"/>
    </row>
    <row r="72" spans="1:23" ht="15" customHeight="1">
      <c r="A72" s="386" t="s">
        <v>319</v>
      </c>
      <c r="B72" s="189" t="s">
        <v>24</v>
      </c>
      <c r="C72" s="125">
        <f t="shared" ref="C72:U72" si="35">C26/C$34*100</f>
        <v>11.91235280091635</v>
      </c>
      <c r="D72" s="125">
        <f t="shared" si="35"/>
        <v>9.8929144930400525</v>
      </c>
      <c r="E72" s="125">
        <f t="shared" si="35"/>
        <v>10.553649098768204</v>
      </c>
      <c r="F72" s="125">
        <f t="shared" si="35"/>
        <v>9.6542914766435786</v>
      </c>
      <c r="G72" s="125">
        <f t="shared" si="35"/>
        <v>9.7407295890602548</v>
      </c>
      <c r="H72" s="125">
        <f t="shared" si="35"/>
        <v>11.033042253187048</v>
      </c>
      <c r="I72" s="125">
        <f t="shared" si="35"/>
        <v>12.015502220912397</v>
      </c>
      <c r="J72" s="125">
        <f t="shared" si="35"/>
        <v>11.871717914119397</v>
      </c>
      <c r="K72" s="125">
        <f t="shared" si="35"/>
        <v>13.500181326950592</v>
      </c>
      <c r="L72" s="125">
        <f t="shared" si="35"/>
        <v>13.729041218955585</v>
      </c>
      <c r="M72" s="125">
        <f t="shared" si="35"/>
        <v>15.079533211443</v>
      </c>
      <c r="N72" s="125">
        <f t="shared" si="35"/>
        <v>15.689182200918946</v>
      </c>
      <c r="O72" s="125">
        <f t="shared" si="35"/>
        <v>14.378216405547271</v>
      </c>
      <c r="P72" s="125">
        <f t="shared" si="35"/>
        <v>15.052120302809922</v>
      </c>
      <c r="Q72" s="125">
        <f t="shared" si="35"/>
        <v>12.316609961419283</v>
      </c>
      <c r="R72" s="125">
        <f t="shared" si="35"/>
        <v>14.243411282270396</v>
      </c>
      <c r="S72" s="125">
        <f t="shared" si="35"/>
        <v>14.792348785605993</v>
      </c>
      <c r="T72" s="125">
        <f t="shared" si="35"/>
        <v>16.108450542600604</v>
      </c>
      <c r="U72" s="125">
        <f t="shared" si="35"/>
        <v>17.079437319049674</v>
      </c>
      <c r="V72" s="132" t="s">
        <v>192</v>
      </c>
      <c r="W72" s="123"/>
    </row>
    <row r="73" spans="1:23" ht="15" customHeight="1">
      <c r="A73" s="378" t="s">
        <v>86</v>
      </c>
      <c r="B73" s="189" t="s">
        <v>24</v>
      </c>
      <c r="C73" s="125">
        <f t="shared" ref="C73:U73" si="36">C27/C$34*100</f>
        <v>3.9086946727234806</v>
      </c>
      <c r="D73" s="125">
        <f t="shared" si="36"/>
        <v>3.9581800969143766</v>
      </c>
      <c r="E73" s="125">
        <f t="shared" si="36"/>
        <v>3.8674791805447306</v>
      </c>
      <c r="F73" s="125">
        <f t="shared" si="36"/>
        <v>3.9099205854249348</v>
      </c>
      <c r="G73" s="125">
        <f t="shared" si="36"/>
        <v>3.8718314786561523</v>
      </c>
      <c r="H73" s="125">
        <f t="shared" si="36"/>
        <v>3.7132293612301415</v>
      </c>
      <c r="I73" s="125">
        <f t="shared" si="36"/>
        <v>3.4890326931852491</v>
      </c>
      <c r="J73" s="125">
        <f t="shared" si="36"/>
        <v>3.3035857006749945</v>
      </c>
      <c r="K73" s="125">
        <f t="shared" si="36"/>
        <v>3.3887039053477883</v>
      </c>
      <c r="L73" s="125">
        <f t="shared" si="36"/>
        <v>3.5861088492796385</v>
      </c>
      <c r="M73" s="125">
        <f t="shared" si="36"/>
        <v>3.4996806085415404</v>
      </c>
      <c r="N73" s="125">
        <f t="shared" si="36"/>
        <v>3.3567048291373802</v>
      </c>
      <c r="O73" s="125">
        <f t="shared" si="36"/>
        <v>3.1720417557311262</v>
      </c>
      <c r="P73" s="125">
        <f t="shared" si="36"/>
        <v>3.1160062961840507</v>
      </c>
      <c r="Q73" s="125">
        <f t="shared" si="36"/>
        <v>3.3076323383198054</v>
      </c>
      <c r="R73" s="125">
        <f t="shared" si="36"/>
        <v>3.4639571118251862</v>
      </c>
      <c r="S73" s="125">
        <f t="shared" si="36"/>
        <v>3.4940324975299077</v>
      </c>
      <c r="T73" s="125">
        <f t="shared" si="36"/>
        <v>3.7080192978806088</v>
      </c>
      <c r="U73" s="125">
        <f t="shared" si="36"/>
        <v>3.6683210380373032</v>
      </c>
      <c r="V73" s="132" t="s">
        <v>192</v>
      </c>
      <c r="W73" s="123"/>
    </row>
    <row r="74" spans="1:23" ht="15" customHeight="1">
      <c r="A74" s="378" t="s">
        <v>87</v>
      </c>
      <c r="B74" s="189" t="s">
        <v>24</v>
      </c>
      <c r="C74" s="125">
        <f t="shared" ref="C74:U74" si="37">C28/C$34*100</f>
        <v>0.89973392576291633</v>
      </c>
      <c r="D74" s="125">
        <f t="shared" si="37"/>
        <v>1.0105102765515768</v>
      </c>
      <c r="E74" s="125">
        <f t="shared" si="37"/>
        <v>1.1511170568567983</v>
      </c>
      <c r="F74" s="125">
        <f t="shared" si="37"/>
        <v>1.2225970959179289</v>
      </c>
      <c r="G74" s="125">
        <f t="shared" si="37"/>
        <v>1.3475647992143907</v>
      </c>
      <c r="H74" s="125">
        <f t="shared" si="37"/>
        <v>1.4057837540126317</v>
      </c>
      <c r="I74" s="125">
        <f t="shared" si="37"/>
        <v>1.3217926345479647</v>
      </c>
      <c r="J74" s="125">
        <f t="shared" si="37"/>
        <v>1.3713504768896005</v>
      </c>
      <c r="K74" s="125">
        <f t="shared" si="37"/>
        <v>1.4629115074542998</v>
      </c>
      <c r="L74" s="125">
        <f t="shared" si="37"/>
        <v>1.7464973583195185</v>
      </c>
      <c r="M74" s="125">
        <f t="shared" si="37"/>
        <v>1.8806519722673478</v>
      </c>
      <c r="N74" s="125">
        <f t="shared" si="37"/>
        <v>1.870609966717669</v>
      </c>
      <c r="O74" s="125">
        <f t="shared" si="37"/>
        <v>1.9758132271528859</v>
      </c>
      <c r="P74" s="125">
        <f t="shared" si="37"/>
        <v>2.1003270529765086</v>
      </c>
      <c r="Q74" s="125">
        <f t="shared" si="37"/>
        <v>2.3035840162053813</v>
      </c>
      <c r="R74" s="125">
        <f t="shared" si="37"/>
        <v>2.649893268254583</v>
      </c>
      <c r="S74" s="125">
        <f t="shared" si="37"/>
        <v>2.778397455325281</v>
      </c>
      <c r="T74" s="125">
        <f t="shared" si="37"/>
        <v>3.3037247985477198</v>
      </c>
      <c r="U74" s="125">
        <f t="shared" si="37"/>
        <v>3.1849727026402928</v>
      </c>
      <c r="V74" s="132" t="s">
        <v>192</v>
      </c>
      <c r="W74" s="123"/>
    </row>
    <row r="75" spans="1:23" ht="18" customHeight="1">
      <c r="A75" s="378" t="s">
        <v>88</v>
      </c>
      <c r="B75" s="189" t="s">
        <v>24</v>
      </c>
      <c r="C75" s="125">
        <f t="shared" ref="C75:U75" si="38">C29/C$34*100</f>
        <v>7.2560633149535547E-3</v>
      </c>
      <c r="D75" s="125">
        <f t="shared" si="38"/>
        <v>9.8346991558622265E-3</v>
      </c>
      <c r="E75" s="125">
        <f t="shared" si="38"/>
        <v>1.6930556658867578E-2</v>
      </c>
      <c r="F75" s="125">
        <f t="shared" si="38"/>
        <v>2.6507076374585638E-2</v>
      </c>
      <c r="G75" s="125">
        <f t="shared" si="38"/>
        <v>3.9909520951363048E-2</v>
      </c>
      <c r="H75" s="125">
        <f t="shared" si="38"/>
        <v>7.30579396092913E-2</v>
      </c>
      <c r="I75" s="125">
        <f t="shared" si="38"/>
        <v>0.13433423237984243</v>
      </c>
      <c r="J75" s="125">
        <f t="shared" si="38"/>
        <v>0.15379733597944079</v>
      </c>
      <c r="K75" s="125">
        <f t="shared" si="38"/>
        <v>0.12554436996591009</v>
      </c>
      <c r="L75" s="125">
        <f t="shared" si="38"/>
        <v>0.11798720564670023</v>
      </c>
      <c r="M75" s="125">
        <f t="shared" si="38"/>
        <v>0.12098305161377305</v>
      </c>
      <c r="N75" s="125">
        <f t="shared" si="38"/>
        <v>0.11164381124924637</v>
      </c>
      <c r="O75" s="125">
        <f t="shared" si="38"/>
        <v>0.11278304102962355</v>
      </c>
      <c r="P75" s="125">
        <f t="shared" si="38"/>
        <v>0.10764459943207372</v>
      </c>
      <c r="Q75" s="125">
        <f t="shared" si="38"/>
        <v>0.1256844893605879</v>
      </c>
      <c r="R75" s="125">
        <f t="shared" si="38"/>
        <v>0.12225192654330019</v>
      </c>
      <c r="S75" s="125">
        <f t="shared" si="38"/>
        <v>0.12434612375515927</v>
      </c>
      <c r="T75" s="125">
        <f t="shared" si="38"/>
        <v>0.17521742120140171</v>
      </c>
      <c r="U75" s="125">
        <f t="shared" si="38"/>
        <v>0.18383351505105833</v>
      </c>
      <c r="V75" s="132" t="s">
        <v>192</v>
      </c>
    </row>
    <row r="76" spans="1:23" s="127" customFormat="1" ht="15" customHeight="1">
      <c r="A76" s="378" t="s">
        <v>89</v>
      </c>
      <c r="B76" s="189" t="s">
        <v>24</v>
      </c>
      <c r="C76" s="391" t="s">
        <v>325</v>
      </c>
      <c r="D76" s="380" t="s">
        <v>280</v>
      </c>
      <c r="E76" s="380" t="s">
        <v>280</v>
      </c>
      <c r="F76" s="380" t="s">
        <v>280</v>
      </c>
      <c r="G76" s="125">
        <f t="shared" ref="G76:U76" si="39">G30/G$34*100</f>
        <v>3.789790057008675E-3</v>
      </c>
      <c r="H76" s="125">
        <f t="shared" si="39"/>
        <v>2.3137719183444844E-2</v>
      </c>
      <c r="I76" s="125">
        <f t="shared" si="39"/>
        <v>4.5008377496641279E-2</v>
      </c>
      <c r="J76" s="125">
        <f t="shared" si="39"/>
        <v>4.0073992723215414E-2</v>
      </c>
      <c r="K76" s="125">
        <f t="shared" si="39"/>
        <v>5.7540572537045684E-2</v>
      </c>
      <c r="L76" s="125">
        <f t="shared" si="39"/>
        <v>9.0697421034839007E-2</v>
      </c>
      <c r="M76" s="125">
        <f t="shared" si="39"/>
        <v>0.11751679340931555</v>
      </c>
      <c r="N76" s="125">
        <f t="shared" si="39"/>
        <v>0.11927895722813979</v>
      </c>
      <c r="O76" s="125">
        <f t="shared" si="39"/>
        <v>0.12099651731683266</v>
      </c>
      <c r="P76" s="125">
        <f t="shared" si="39"/>
        <v>0.11715120713066485</v>
      </c>
      <c r="Q76" s="125">
        <f t="shared" si="39"/>
        <v>0.1278215969837663</v>
      </c>
      <c r="R76" s="125">
        <f t="shared" si="39"/>
        <v>0.13355351130873683</v>
      </c>
      <c r="S76" s="125">
        <f t="shared" si="39"/>
        <v>0.13492310668901891</v>
      </c>
      <c r="T76" s="125">
        <f t="shared" si="39"/>
        <v>0.16099748182846019</v>
      </c>
      <c r="U76" s="125">
        <f t="shared" si="39"/>
        <v>0.17038947335382285</v>
      </c>
      <c r="V76" s="132" t="s">
        <v>192</v>
      </c>
    </row>
    <row r="77" spans="1:23" ht="15" customHeight="1">
      <c r="A77" s="378" t="s">
        <v>90</v>
      </c>
      <c r="B77" s="189" t="s">
        <v>24</v>
      </c>
      <c r="C77" s="125">
        <f>C31/C$34*100</f>
        <v>2.8523860327930731E-4</v>
      </c>
      <c r="D77" s="125">
        <f>D31/D$34*100</f>
        <v>3.0677188995389758E-4</v>
      </c>
      <c r="E77" s="125">
        <f>E31/E$34*100</f>
        <v>1.8986434629089427E-3</v>
      </c>
      <c r="F77" s="125">
        <f>F31/F$34*100</f>
        <v>2.2739772013524212E-3</v>
      </c>
      <c r="G77" s="125">
        <f t="shared" ref="G77:U77" si="40">G31/G$34*100</f>
        <v>6.2614071816190341E-3</v>
      </c>
      <c r="H77" s="125">
        <f t="shared" si="40"/>
        <v>8.0099054340677725E-3</v>
      </c>
      <c r="I77" s="125">
        <f t="shared" si="40"/>
        <v>1.5463935443640013E-2</v>
      </c>
      <c r="J77" s="125">
        <f t="shared" si="40"/>
        <v>2.9686225686789421E-2</v>
      </c>
      <c r="K77" s="125">
        <f t="shared" si="40"/>
        <v>5.5170517977003057E-2</v>
      </c>
      <c r="L77" s="125">
        <f t="shared" si="40"/>
        <v>9.1312655372405238E-2</v>
      </c>
      <c r="M77" s="125">
        <f t="shared" si="40"/>
        <v>8.4400139040933575E-2</v>
      </c>
      <c r="N77" s="125">
        <f t="shared" si="40"/>
        <v>8.7795114628324802E-2</v>
      </c>
      <c r="O77" s="125">
        <f t="shared" si="40"/>
        <v>8.7217448597092143E-2</v>
      </c>
      <c r="P77" s="125">
        <f t="shared" si="40"/>
        <v>8.5686023391852384E-2</v>
      </c>
      <c r="Q77" s="125">
        <f t="shared" si="40"/>
        <v>8.4740626111180481E-2</v>
      </c>
      <c r="R77" s="125">
        <f t="shared" si="40"/>
        <v>8.1964999291003593E-2</v>
      </c>
      <c r="S77" s="125">
        <f t="shared" si="40"/>
        <v>7.3192078798099997E-2</v>
      </c>
      <c r="T77" s="125">
        <f t="shared" si="40"/>
        <v>8.979288467287995E-2</v>
      </c>
      <c r="U77" s="125">
        <f t="shared" si="40"/>
        <v>8.2618205977434758E-2</v>
      </c>
      <c r="V77" s="132" t="s">
        <v>192</v>
      </c>
    </row>
    <row r="78" spans="1:23" ht="15" customHeight="1">
      <c r="A78" s="378" t="s">
        <v>91</v>
      </c>
      <c r="B78" s="189" t="s">
        <v>24</v>
      </c>
      <c r="C78" s="391" t="s">
        <v>325</v>
      </c>
      <c r="D78" s="380" t="s">
        <v>280</v>
      </c>
      <c r="E78" s="380" t="s">
        <v>280</v>
      </c>
      <c r="F78" s="380" t="s">
        <v>280</v>
      </c>
      <c r="G78" s="380" t="s">
        <v>280</v>
      </c>
      <c r="H78" s="125">
        <f t="shared" ref="H78:U78" si="41">H32/H$34*100</f>
        <v>1.1537125966960613E-2</v>
      </c>
      <c r="I78" s="125">
        <f t="shared" si="41"/>
        <v>1.6255643882782517E-2</v>
      </c>
      <c r="J78" s="125">
        <f t="shared" si="41"/>
        <v>2.0809301417274079E-2</v>
      </c>
      <c r="K78" s="125">
        <f t="shared" si="41"/>
        <v>2.6355259016099922E-2</v>
      </c>
      <c r="L78" s="125">
        <f t="shared" si="41"/>
        <v>3.1824599278475862E-2</v>
      </c>
      <c r="M78" s="125">
        <f t="shared" si="41"/>
        <v>3.3031732957439774E-2</v>
      </c>
      <c r="N78" s="125">
        <f t="shared" si="41"/>
        <v>3.2216650097797457E-2</v>
      </c>
      <c r="O78" s="125">
        <f t="shared" si="41"/>
        <v>3.3534619132373829E-2</v>
      </c>
      <c r="P78" s="125">
        <f t="shared" si="41"/>
        <v>2.7456003772880166E-2</v>
      </c>
      <c r="Q78" s="125">
        <f t="shared" si="41"/>
        <v>2.6305954697042517E-2</v>
      </c>
      <c r="R78" s="125">
        <f t="shared" si="41"/>
        <v>2.6695615312906606E-2</v>
      </c>
      <c r="S78" s="125">
        <f t="shared" si="41"/>
        <v>2.100469490495355E-2</v>
      </c>
      <c r="T78" s="125">
        <f t="shared" si="41"/>
        <v>6.9813650789684965E-3</v>
      </c>
      <c r="U78" s="125">
        <f t="shared" si="41"/>
        <v>8.8624113202608011E-3</v>
      </c>
      <c r="V78" s="132" t="s">
        <v>192</v>
      </c>
    </row>
    <row r="79" spans="1:23" ht="15" customHeight="1">
      <c r="A79" s="378" t="s">
        <v>320</v>
      </c>
      <c r="B79" s="189" t="s">
        <v>24</v>
      </c>
      <c r="C79" s="333" t="s">
        <v>40</v>
      </c>
      <c r="D79" s="333" t="s">
        <v>40</v>
      </c>
      <c r="E79" s="333" t="s">
        <v>40</v>
      </c>
      <c r="F79" s="333" t="s">
        <v>40</v>
      </c>
      <c r="G79" s="333" t="s">
        <v>40</v>
      </c>
      <c r="H79" s="333" t="s">
        <v>40</v>
      </c>
      <c r="I79" s="333" t="s">
        <v>40</v>
      </c>
      <c r="J79" s="333" t="s">
        <v>40</v>
      </c>
      <c r="K79" s="333" t="s">
        <v>40</v>
      </c>
      <c r="L79" s="333" t="s">
        <v>40</v>
      </c>
      <c r="M79" s="333" t="s">
        <v>40</v>
      </c>
      <c r="N79" s="333" t="s">
        <v>40</v>
      </c>
      <c r="O79" s="333" t="s">
        <v>40</v>
      </c>
      <c r="P79" s="333" t="s">
        <v>40</v>
      </c>
      <c r="Q79" s="333" t="s">
        <v>40</v>
      </c>
      <c r="R79" s="333" t="s">
        <v>40</v>
      </c>
      <c r="S79" s="333" t="s">
        <v>40</v>
      </c>
      <c r="T79" s="333" t="s">
        <v>40</v>
      </c>
      <c r="U79" s="333" t="s">
        <v>40</v>
      </c>
      <c r="V79" s="132" t="s">
        <v>192</v>
      </c>
    </row>
    <row r="80" spans="1:23" ht="15" customHeight="1">
      <c r="A80" s="173" t="s">
        <v>92</v>
      </c>
      <c r="B80" s="189" t="s">
        <v>24</v>
      </c>
      <c r="C80" s="381">
        <f t="shared" ref="C80:U80" si="42">SUM(C67:C79)</f>
        <v>100.00000000000001</v>
      </c>
      <c r="D80" s="381">
        <f t="shared" si="42"/>
        <v>100</v>
      </c>
      <c r="E80" s="381">
        <f t="shared" si="42"/>
        <v>100.00000000000003</v>
      </c>
      <c r="F80" s="381">
        <f t="shared" si="42"/>
        <v>99.999999999999986</v>
      </c>
      <c r="G80" s="381">
        <f t="shared" si="42"/>
        <v>100.00000000000001</v>
      </c>
      <c r="H80" s="381">
        <f t="shared" si="42"/>
        <v>100.00000000000003</v>
      </c>
      <c r="I80" s="381">
        <f t="shared" si="42"/>
        <v>99.999999999999986</v>
      </c>
      <c r="J80" s="381">
        <f t="shared" si="42"/>
        <v>100.00000000000003</v>
      </c>
      <c r="K80" s="381">
        <f t="shared" si="42"/>
        <v>100</v>
      </c>
      <c r="L80" s="381">
        <f t="shared" si="42"/>
        <v>100</v>
      </c>
      <c r="M80" s="381">
        <f t="shared" si="42"/>
        <v>100.00000000000003</v>
      </c>
      <c r="N80" s="381">
        <f t="shared" si="42"/>
        <v>99.999999999999986</v>
      </c>
      <c r="O80" s="381">
        <f t="shared" si="42"/>
        <v>100.00000000000001</v>
      </c>
      <c r="P80" s="381">
        <f t="shared" si="42"/>
        <v>100</v>
      </c>
      <c r="Q80" s="381">
        <f t="shared" si="42"/>
        <v>99.999999999999986</v>
      </c>
      <c r="R80" s="381">
        <f t="shared" si="42"/>
        <v>99.999999999999986</v>
      </c>
      <c r="S80" s="381">
        <f t="shared" si="42"/>
        <v>99.999999999999986</v>
      </c>
      <c r="T80" s="381">
        <f t="shared" si="42"/>
        <v>100.00000000000001</v>
      </c>
      <c r="U80" s="381">
        <f t="shared" si="42"/>
        <v>100.00000000000001</v>
      </c>
      <c r="V80" s="132" t="s">
        <v>192</v>
      </c>
    </row>
    <row r="81" spans="1:22" ht="20.100000000000001" customHeight="1">
      <c r="C81" s="375" t="s">
        <v>309</v>
      </c>
      <c r="D81" s="375"/>
      <c r="E81" s="375"/>
      <c r="F81" s="375"/>
      <c r="G81" s="375"/>
      <c r="H81" s="375"/>
      <c r="I81" s="375"/>
      <c r="J81" s="375"/>
      <c r="K81" s="375"/>
      <c r="L81" s="375"/>
      <c r="M81" s="375"/>
      <c r="N81" s="375"/>
      <c r="O81" s="375"/>
      <c r="P81" s="375"/>
      <c r="Q81" s="375"/>
      <c r="R81" s="375"/>
      <c r="S81" s="375"/>
      <c r="T81" s="375"/>
      <c r="U81" s="375"/>
      <c r="V81" s="375"/>
    </row>
    <row r="82" spans="1:22" ht="12.95" customHeight="1">
      <c r="A82" s="378" t="s">
        <v>31</v>
      </c>
      <c r="B82" s="189" t="s">
        <v>24</v>
      </c>
      <c r="C82" s="125">
        <f t="shared" ref="C82:U82" si="43">C36/C$49*100</f>
        <v>18.098112623310637</v>
      </c>
      <c r="D82" s="125">
        <f t="shared" si="43"/>
        <v>17.684390218620411</v>
      </c>
      <c r="E82" s="125">
        <f t="shared" si="43"/>
        <v>15.900506154287331</v>
      </c>
      <c r="F82" s="125">
        <f t="shared" si="43"/>
        <v>15.587415611983369</v>
      </c>
      <c r="G82" s="125">
        <f t="shared" si="43"/>
        <v>15.147490415281787</v>
      </c>
      <c r="H82" s="125">
        <f t="shared" si="43"/>
        <v>14.52371808550002</v>
      </c>
      <c r="I82" s="125">
        <f t="shared" si="43"/>
        <v>13.811660869244438</v>
      </c>
      <c r="J82" s="125">
        <f t="shared" si="43"/>
        <v>12.838453015777841</v>
      </c>
      <c r="K82" s="125">
        <f t="shared" si="43"/>
        <v>13.315008972736175</v>
      </c>
      <c r="L82" s="125">
        <f t="shared" si="43"/>
        <v>12.501476716028517</v>
      </c>
      <c r="M82" s="125">
        <f t="shared" si="43"/>
        <v>11.991770101147981</v>
      </c>
      <c r="N82" s="125">
        <f t="shared" si="43"/>
        <v>11.029775620867222</v>
      </c>
      <c r="O82" s="125">
        <f t="shared" si="43"/>
        <v>10.510128788040689</v>
      </c>
      <c r="P82" s="125">
        <f t="shared" si="43"/>
        <v>12.348815763983326</v>
      </c>
      <c r="Q82" s="125">
        <f t="shared" si="43"/>
        <v>11.597508990741783</v>
      </c>
      <c r="R82" s="125">
        <f t="shared" si="43"/>
        <v>11.82376425231165</v>
      </c>
      <c r="S82" s="125">
        <f t="shared" si="43"/>
        <v>11.52553538842977</v>
      </c>
      <c r="T82" s="125">
        <f t="shared" si="43"/>
        <v>11.401035041187093</v>
      </c>
      <c r="U82" s="125">
        <f t="shared" si="43"/>
        <v>10.656419187892654</v>
      </c>
      <c r="V82" s="132" t="s">
        <v>192</v>
      </c>
    </row>
    <row r="83" spans="1:22" ht="12.95" customHeight="1">
      <c r="A83" s="378" t="s">
        <v>34</v>
      </c>
      <c r="B83" s="189" t="s">
        <v>24</v>
      </c>
      <c r="C83" s="125">
        <f t="shared" ref="C83:U83" si="44">C37/C$49*100</f>
        <v>17.829022966908589</v>
      </c>
      <c r="D83" s="125">
        <f t="shared" si="44"/>
        <v>17.494475107123186</v>
      </c>
      <c r="E83" s="125">
        <f t="shared" si="44"/>
        <v>17.543124421774536</v>
      </c>
      <c r="F83" s="125">
        <f t="shared" si="44"/>
        <v>18.207554064956117</v>
      </c>
      <c r="G83" s="125">
        <f t="shared" si="44"/>
        <v>17.872724268874304</v>
      </c>
      <c r="H83" s="125">
        <f t="shared" si="44"/>
        <v>17.694986693091028</v>
      </c>
      <c r="I83" s="125">
        <f t="shared" si="44"/>
        <v>18.137716202110578</v>
      </c>
      <c r="J83" s="125">
        <f t="shared" si="44"/>
        <v>17.656235766536689</v>
      </c>
      <c r="K83" s="125">
        <f t="shared" si="44"/>
        <v>18.156439401676671</v>
      </c>
      <c r="L83" s="125">
        <f t="shared" si="44"/>
        <v>17.35726112294839</v>
      </c>
      <c r="M83" s="125">
        <f t="shared" si="44"/>
        <v>16.66881367429459</v>
      </c>
      <c r="N83" s="125">
        <f t="shared" si="44"/>
        <v>16.544836718625334</v>
      </c>
      <c r="O83" s="125">
        <f t="shared" si="44"/>
        <v>17.346459934695073</v>
      </c>
      <c r="P83" s="125">
        <f t="shared" si="44"/>
        <v>17.222381500363323</v>
      </c>
      <c r="Q83" s="125">
        <f t="shared" si="44"/>
        <v>16.947047244180588</v>
      </c>
      <c r="R83" s="125">
        <f t="shared" si="44"/>
        <v>17.575289284758153</v>
      </c>
      <c r="S83" s="125">
        <f t="shared" si="44"/>
        <v>18.085986571714827</v>
      </c>
      <c r="T83" s="125">
        <f t="shared" si="44"/>
        <v>17.571762915982603</v>
      </c>
      <c r="U83" s="125">
        <f t="shared" si="44"/>
        <v>19.417381467515224</v>
      </c>
      <c r="V83" s="132" t="s">
        <v>192</v>
      </c>
    </row>
    <row r="84" spans="1:22" ht="12.95" customHeight="1">
      <c r="A84" s="378" t="s">
        <v>35</v>
      </c>
      <c r="B84" s="189" t="s">
        <v>24</v>
      </c>
      <c r="C84" s="125">
        <f t="shared" ref="C84:U84" si="45">C38/C$49*100</f>
        <v>20.906869047050083</v>
      </c>
      <c r="D84" s="125">
        <f t="shared" si="45"/>
        <v>21.567218011284158</v>
      </c>
      <c r="E84" s="125">
        <f t="shared" si="45"/>
        <v>22.037225078445864</v>
      </c>
      <c r="F84" s="125">
        <f t="shared" si="45"/>
        <v>21.925189832395859</v>
      </c>
      <c r="G84" s="125">
        <f t="shared" si="45"/>
        <v>21.717624275848173</v>
      </c>
      <c r="H84" s="125">
        <f t="shared" si="45"/>
        <v>22.28306896719414</v>
      </c>
      <c r="I84" s="125">
        <f t="shared" si="45"/>
        <v>22.312953895592102</v>
      </c>
      <c r="J84" s="125">
        <f t="shared" si="45"/>
        <v>23.00937259385665</v>
      </c>
      <c r="K84" s="125">
        <f t="shared" si="45"/>
        <v>21.226223518681621</v>
      </c>
      <c r="L84" s="125">
        <f t="shared" si="45"/>
        <v>21.03653045902367</v>
      </c>
      <c r="M84" s="125">
        <f t="shared" si="45"/>
        <v>20.940251732336591</v>
      </c>
      <c r="N84" s="125">
        <f t="shared" si="45"/>
        <v>20.663234948703867</v>
      </c>
      <c r="O84" s="125">
        <f t="shared" si="45"/>
        <v>21.334215449866907</v>
      </c>
      <c r="P84" s="125">
        <f t="shared" si="45"/>
        <v>20.362458291667863</v>
      </c>
      <c r="Q84" s="125">
        <f t="shared" si="45"/>
        <v>20.46924087585171</v>
      </c>
      <c r="R84" s="125">
        <f t="shared" si="45"/>
        <v>18.894554812051933</v>
      </c>
      <c r="S84" s="125">
        <f t="shared" si="45"/>
        <v>18.323222122693579</v>
      </c>
      <c r="T84" s="125">
        <f t="shared" si="45"/>
        <v>17.049342267097938</v>
      </c>
      <c r="U84" s="125">
        <f t="shared" si="45"/>
        <v>16.187130069790992</v>
      </c>
      <c r="V84" s="132" t="s">
        <v>192</v>
      </c>
    </row>
    <row r="85" spans="1:22" ht="12.95" customHeight="1">
      <c r="A85" s="378" t="s">
        <v>29</v>
      </c>
      <c r="B85" s="189" t="s">
        <v>24</v>
      </c>
      <c r="C85" s="125">
        <f t="shared" ref="C85:U85" si="46">C39/C$49*100</f>
        <v>3.3849740343162975</v>
      </c>
      <c r="D85" s="125">
        <f t="shared" si="46"/>
        <v>3.2911079975361304</v>
      </c>
      <c r="E85" s="125">
        <f t="shared" si="46"/>
        <v>3.5103421668757262</v>
      </c>
      <c r="F85" s="125">
        <f t="shared" si="46"/>
        <v>3.5750571233796067</v>
      </c>
      <c r="G85" s="125">
        <f t="shared" si="46"/>
        <v>3.8175926061931706</v>
      </c>
      <c r="H85" s="125">
        <f t="shared" si="46"/>
        <v>3.313997044798084</v>
      </c>
      <c r="I85" s="125">
        <f t="shared" si="46"/>
        <v>3.2760890400772014</v>
      </c>
      <c r="J85" s="125">
        <f t="shared" si="46"/>
        <v>3.7586222357513499</v>
      </c>
      <c r="K85" s="125">
        <f t="shared" si="46"/>
        <v>3.7015113988249366</v>
      </c>
      <c r="L85" s="125">
        <f t="shared" si="46"/>
        <v>3.7927656001703296</v>
      </c>
      <c r="M85" s="125">
        <f t="shared" si="46"/>
        <v>3.539669946038754</v>
      </c>
      <c r="N85" s="125">
        <f t="shared" si="46"/>
        <v>3.880981884690673</v>
      </c>
      <c r="O85" s="125">
        <f t="shared" si="46"/>
        <v>3.8055399927359583</v>
      </c>
      <c r="P85" s="125">
        <f t="shared" si="46"/>
        <v>3.8567443106848813</v>
      </c>
      <c r="Q85" s="125">
        <f t="shared" si="46"/>
        <v>4.0205291607798381</v>
      </c>
      <c r="R85" s="125">
        <f t="shared" si="46"/>
        <v>4.1111893126485377</v>
      </c>
      <c r="S85" s="125">
        <f t="shared" si="46"/>
        <v>4.2110522697104313</v>
      </c>
      <c r="T85" s="125">
        <f t="shared" si="46"/>
        <v>4.1341366730444307</v>
      </c>
      <c r="U85" s="125">
        <f t="shared" si="46"/>
        <v>3.989829405253257</v>
      </c>
      <c r="V85" s="132" t="s">
        <v>192</v>
      </c>
    </row>
    <row r="86" spans="1:22" ht="12.95" customHeight="1">
      <c r="A86" s="378" t="s">
        <v>27</v>
      </c>
      <c r="B86" s="189" t="s">
        <v>24</v>
      </c>
      <c r="C86" s="125">
        <f t="shared" ref="C86:U86" si="47">C40/C$49*100</f>
        <v>1.4403075274076749</v>
      </c>
      <c r="D86" s="125">
        <f t="shared" si="47"/>
        <v>1.3878424460742067</v>
      </c>
      <c r="E86" s="125">
        <f t="shared" si="47"/>
        <v>1.2436149609791927</v>
      </c>
      <c r="F86" s="125">
        <f t="shared" si="47"/>
        <v>1.010156224951402</v>
      </c>
      <c r="G86" s="125">
        <f t="shared" si="47"/>
        <v>0.86190365403740454</v>
      </c>
      <c r="H86" s="125">
        <f t="shared" si="47"/>
        <v>0.91778317055625125</v>
      </c>
      <c r="I86" s="125">
        <f t="shared" si="47"/>
        <v>1.1736452723007869</v>
      </c>
      <c r="J86" s="125">
        <f t="shared" si="47"/>
        <v>1.2194289574532546</v>
      </c>
      <c r="K86" s="125">
        <f t="shared" si="47"/>
        <v>1.3653858700176593</v>
      </c>
      <c r="L86" s="125">
        <f t="shared" si="47"/>
        <v>1.1184934863863356</v>
      </c>
      <c r="M86" s="125">
        <f t="shared" si="47"/>
        <v>1.365303051455049</v>
      </c>
      <c r="N86" s="125">
        <f t="shared" si="47"/>
        <v>1.8109483542179914</v>
      </c>
      <c r="O86" s="125">
        <f t="shared" si="47"/>
        <v>0.93046319871467154</v>
      </c>
      <c r="P86" s="125">
        <f t="shared" si="47"/>
        <v>0.80195514720311067</v>
      </c>
      <c r="Q86" s="125">
        <f t="shared" si="47"/>
        <v>0.86544616034504684</v>
      </c>
      <c r="R86" s="125">
        <f t="shared" si="47"/>
        <v>0.94032501954927539</v>
      </c>
      <c r="S86" s="125">
        <f t="shared" si="47"/>
        <v>0.69722412421195479</v>
      </c>
      <c r="T86" s="125">
        <f t="shared" si="47"/>
        <v>0.67396360594919735</v>
      </c>
      <c r="U86" s="125">
        <f t="shared" si="47"/>
        <v>0.70322873550806075</v>
      </c>
      <c r="V86" s="132" t="s">
        <v>192</v>
      </c>
    </row>
    <row r="87" spans="1:22" ht="12.95" customHeight="1">
      <c r="A87" s="386" t="s">
        <v>319</v>
      </c>
      <c r="B87" s="189" t="s">
        <v>24</v>
      </c>
      <c r="C87" s="125">
        <f t="shared" ref="C87:U87" si="48">C41/C$49*100</f>
        <v>9.0751363811624657</v>
      </c>
      <c r="D87" s="125">
        <f t="shared" si="48"/>
        <v>8.5909275796717282</v>
      </c>
      <c r="E87" s="125">
        <f t="shared" si="48"/>
        <v>8.9626857155884441</v>
      </c>
      <c r="F87" s="125">
        <f t="shared" si="48"/>
        <v>8.8413347368353925</v>
      </c>
      <c r="G87" s="125">
        <f t="shared" si="48"/>
        <v>8.8288403181961037</v>
      </c>
      <c r="H87" s="125">
        <f t="shared" si="48"/>
        <v>9.4285325971262335</v>
      </c>
      <c r="I87" s="125">
        <f t="shared" si="48"/>
        <v>10.410742755958706</v>
      </c>
      <c r="J87" s="125">
        <f t="shared" si="48"/>
        <v>10.616843863520094</v>
      </c>
      <c r="K87" s="125">
        <f t="shared" si="48"/>
        <v>11.800193729219522</v>
      </c>
      <c r="L87" s="125">
        <f t="shared" si="48"/>
        <v>12.287810212850104</v>
      </c>
      <c r="M87" s="125">
        <f t="shared" si="48"/>
        <v>13.421559459996635</v>
      </c>
      <c r="N87" s="125">
        <f t="shared" si="48"/>
        <v>14.29985474673291</v>
      </c>
      <c r="O87" s="125">
        <f t="shared" si="48"/>
        <v>13.61388871050892</v>
      </c>
      <c r="P87" s="125">
        <f t="shared" si="48"/>
        <v>13.892496300543469</v>
      </c>
      <c r="Q87" s="125">
        <f t="shared" si="48"/>
        <v>11.686809966566351</v>
      </c>
      <c r="R87" s="125">
        <f t="shared" si="48"/>
        <v>12.318964103962388</v>
      </c>
      <c r="S87" s="125">
        <f t="shared" si="48"/>
        <v>12.902414942707614</v>
      </c>
      <c r="T87" s="125">
        <f t="shared" si="48"/>
        <v>12.836556915240466</v>
      </c>
      <c r="U87" s="125">
        <f t="shared" si="48"/>
        <v>13.53916358304649</v>
      </c>
      <c r="V87" s="132" t="s">
        <v>192</v>
      </c>
    </row>
    <row r="88" spans="1:22" ht="12.95" customHeight="1">
      <c r="A88" s="378" t="s">
        <v>86</v>
      </c>
      <c r="B88" s="189" t="s">
        <v>24</v>
      </c>
      <c r="C88" s="125">
        <f t="shared" ref="C88:U88" si="49">C42/C$49*100</f>
        <v>23.636765970136089</v>
      </c>
      <c r="D88" s="125">
        <f t="shared" si="49"/>
        <v>23.711656479798489</v>
      </c>
      <c r="E88" s="125">
        <f t="shared" si="49"/>
        <v>23.509484090087444</v>
      </c>
      <c r="F88" s="125">
        <f t="shared" si="49"/>
        <v>23.231111702609454</v>
      </c>
      <c r="G88" s="125">
        <f t="shared" si="49"/>
        <v>23.181735703652151</v>
      </c>
      <c r="H88" s="125">
        <f t="shared" si="49"/>
        <v>22.447021372252461</v>
      </c>
      <c r="I88" s="125">
        <f t="shared" si="49"/>
        <v>21.338591220384519</v>
      </c>
      <c r="J88" s="125">
        <f t="shared" si="49"/>
        <v>20.645019538688743</v>
      </c>
      <c r="K88" s="125">
        <f t="shared" si="49"/>
        <v>20.158665640117686</v>
      </c>
      <c r="L88" s="125">
        <f t="shared" si="49"/>
        <v>20.202076118301761</v>
      </c>
      <c r="M88" s="125">
        <f t="shared" si="49"/>
        <v>19.564269838851892</v>
      </c>
      <c r="N88" s="125">
        <f t="shared" si="49"/>
        <v>19.106371596303173</v>
      </c>
      <c r="O88" s="125">
        <f t="shared" si="49"/>
        <v>18.706461687704412</v>
      </c>
      <c r="P88" s="125">
        <f t="shared" si="49"/>
        <v>17.663318916864732</v>
      </c>
      <c r="Q88" s="125">
        <f t="shared" si="49"/>
        <v>18.989334550535126</v>
      </c>
      <c r="R88" s="125">
        <f t="shared" si="49"/>
        <v>18.532682985116608</v>
      </c>
      <c r="S88" s="125">
        <f t="shared" si="49"/>
        <v>18.229112544904705</v>
      </c>
      <c r="T88" s="125">
        <f t="shared" si="49"/>
        <v>18.284979812786414</v>
      </c>
      <c r="U88" s="125">
        <f t="shared" si="49"/>
        <v>18.034524626899877</v>
      </c>
      <c r="V88" s="132" t="s">
        <v>192</v>
      </c>
    </row>
    <row r="89" spans="1:22" ht="12.95" customHeight="1">
      <c r="A89" s="378" t="s">
        <v>87</v>
      </c>
      <c r="B89" s="189" t="s">
        <v>24</v>
      </c>
      <c r="C89" s="125">
        <f t="shared" ref="C89:U89" si="50">C43/C$49*100</f>
        <v>5.584059073291896</v>
      </c>
      <c r="D89" s="125">
        <f t="shared" si="50"/>
        <v>6.2127281582911369</v>
      </c>
      <c r="E89" s="125">
        <f t="shared" si="50"/>
        <v>7.1812433640331506</v>
      </c>
      <c r="F89" s="125">
        <f t="shared" si="50"/>
        <v>7.4548986406219679</v>
      </c>
      <c r="G89" s="125">
        <f t="shared" si="50"/>
        <v>8.2801722997349039</v>
      </c>
      <c r="H89" s="125">
        <f t="shared" si="50"/>
        <v>8.7213118594271979</v>
      </c>
      <c r="I89" s="125">
        <f t="shared" si="50"/>
        <v>8.2962572836213937</v>
      </c>
      <c r="J89" s="125">
        <f t="shared" si="50"/>
        <v>8.7948212592184944</v>
      </c>
      <c r="K89" s="125">
        <f t="shared" si="50"/>
        <v>8.804861990107911</v>
      </c>
      <c r="L89" s="125">
        <f t="shared" si="50"/>
        <v>9.9536886071983055</v>
      </c>
      <c r="M89" s="125">
        <f t="shared" si="50"/>
        <v>10.636089673604474</v>
      </c>
      <c r="N89" s="125">
        <f t="shared" si="50"/>
        <v>10.7849901740575</v>
      </c>
      <c r="O89" s="125">
        <f t="shared" si="50"/>
        <v>11.792969584481234</v>
      </c>
      <c r="P89" s="125">
        <f t="shared" si="50"/>
        <v>12.049423124652611</v>
      </c>
      <c r="Q89" s="125">
        <f t="shared" si="50"/>
        <v>13.384811906365742</v>
      </c>
      <c r="R89" s="125">
        <f t="shared" si="50"/>
        <v>13.953914633053557</v>
      </c>
      <c r="S89" s="125">
        <f t="shared" si="50"/>
        <v>14.267688867239725</v>
      </c>
      <c r="T89" s="125">
        <f t="shared" si="50"/>
        <v>16.03564002940605</v>
      </c>
      <c r="U89" s="125">
        <f t="shared" si="50"/>
        <v>15.412177820010308</v>
      </c>
      <c r="V89" s="132" t="s">
        <v>192</v>
      </c>
    </row>
    <row r="90" spans="1:22" ht="12.95" customHeight="1">
      <c r="A90" s="378" t="s">
        <v>88</v>
      </c>
      <c r="B90" s="189" t="s">
        <v>24</v>
      </c>
      <c r="C90" s="125">
        <f t="shared" ref="C90:U90" si="51">C44/C$49*100</f>
        <v>4.3186326172344781E-2</v>
      </c>
      <c r="D90" s="125">
        <f t="shared" si="51"/>
        <v>5.7985448223491026E-2</v>
      </c>
      <c r="E90" s="125">
        <f t="shared" si="51"/>
        <v>0.10129414626356059</v>
      </c>
      <c r="F90" s="125">
        <f t="shared" si="51"/>
        <v>0.15501271921966939</v>
      </c>
      <c r="G90" s="125">
        <f t="shared" si="51"/>
        <v>0.23518360128785792</v>
      </c>
      <c r="H90" s="125">
        <f t="shared" si="51"/>
        <v>0.43468814592960531</v>
      </c>
      <c r="I90" s="125">
        <f t="shared" si="51"/>
        <v>0.80862970740805096</v>
      </c>
      <c r="J90" s="125">
        <f t="shared" si="51"/>
        <v>0.94599026877184178</v>
      </c>
      <c r="K90" s="125">
        <f t="shared" si="51"/>
        <v>0.72450027052997812</v>
      </c>
      <c r="L90" s="125">
        <f t="shared" si="51"/>
        <v>0.6448413850279926</v>
      </c>
      <c r="M90" s="125">
        <f t="shared" si="51"/>
        <v>0.65616217219033612</v>
      </c>
      <c r="N90" s="125">
        <f t="shared" si="51"/>
        <v>0.61726112585131954</v>
      </c>
      <c r="O90" s="125">
        <f t="shared" si="51"/>
        <v>0.64548256443757723</v>
      </c>
      <c r="P90" s="125">
        <f t="shared" si="51"/>
        <v>0.59218230542571282</v>
      </c>
      <c r="Q90" s="125">
        <f t="shared" si="51"/>
        <v>0.7002092514620285</v>
      </c>
      <c r="R90" s="125">
        <f t="shared" si="51"/>
        <v>0.61737128674742192</v>
      </c>
      <c r="S90" s="125">
        <f t="shared" si="51"/>
        <v>0.61239791756554784</v>
      </c>
      <c r="T90" s="125">
        <f t="shared" si="51"/>
        <v>0.81570830053138321</v>
      </c>
      <c r="U90" s="125">
        <f t="shared" si="51"/>
        <v>0.853164299776493</v>
      </c>
      <c r="V90" s="132" t="s">
        <v>192</v>
      </c>
    </row>
    <row r="91" spans="1:22" ht="12.95" customHeight="1">
      <c r="A91" s="378" t="s">
        <v>89</v>
      </c>
      <c r="B91" s="189" t="s">
        <v>24</v>
      </c>
      <c r="C91" s="391" t="s">
        <v>325</v>
      </c>
      <c r="D91" s="380" t="s">
        <v>280</v>
      </c>
      <c r="E91" s="380" t="s">
        <v>280</v>
      </c>
      <c r="F91" s="380" t="s">
        <v>280</v>
      </c>
      <c r="G91" s="125">
        <f t="shared" ref="G91:U91" si="52">G45/G$49*100</f>
        <v>2.2690530814217295E-2</v>
      </c>
      <c r="H91" s="125">
        <f t="shared" si="52"/>
        <v>0.13987093887566945</v>
      </c>
      <c r="I91" s="125">
        <f t="shared" si="52"/>
        <v>0.27526694455155371</v>
      </c>
      <c r="J91" s="125">
        <f t="shared" si="52"/>
        <v>0.25043344950760971</v>
      </c>
      <c r="K91" s="125">
        <f t="shared" si="52"/>
        <v>0.33562586003419648</v>
      </c>
      <c r="L91" s="125">
        <f t="shared" si="52"/>
        <v>0.50099808289634207</v>
      </c>
      <c r="M91" s="125">
        <f t="shared" si="52"/>
        <v>0.64417939565851545</v>
      </c>
      <c r="N91" s="125">
        <f t="shared" si="52"/>
        <v>0.66653399657014656</v>
      </c>
      <c r="O91" s="125">
        <f t="shared" si="52"/>
        <v>0.69991716541180615</v>
      </c>
      <c r="P91" s="125">
        <f t="shared" si="52"/>
        <v>0.65138497524617045</v>
      </c>
      <c r="Q91" s="125">
        <f t="shared" si="52"/>
        <v>0.71976385550795896</v>
      </c>
      <c r="R91" s="125">
        <f t="shared" si="52"/>
        <v>0.68165355503589098</v>
      </c>
      <c r="S91" s="125">
        <f t="shared" si="52"/>
        <v>0.67158427789932762</v>
      </c>
      <c r="T91" s="125">
        <f t="shared" si="52"/>
        <v>0.75749698682874556</v>
      </c>
      <c r="U91" s="125">
        <f t="shared" si="52"/>
        <v>0.79921117042919521</v>
      </c>
      <c r="V91" s="132" t="s">
        <v>192</v>
      </c>
    </row>
    <row r="92" spans="1:22" ht="12.95" customHeight="1">
      <c r="A92" s="378" t="s">
        <v>90</v>
      </c>
      <c r="B92" s="189" t="s">
        <v>24</v>
      </c>
      <c r="C92" s="125">
        <f>C46/C$49*100</f>
        <v>1.5660502439139043E-3</v>
      </c>
      <c r="D92" s="125">
        <f>D46/D$49*100</f>
        <v>1.6685533770644703E-3</v>
      </c>
      <c r="E92" s="125">
        <f>E46/E$49*100</f>
        <v>1.047990166475918E-2</v>
      </c>
      <c r="F92" s="125">
        <f>F46/F$49*100</f>
        <v>1.2269343047164056E-2</v>
      </c>
      <c r="G92" s="125">
        <f t="shared" ref="G92:U92" si="53">G46/G$49*100</f>
        <v>3.4042326079922122E-2</v>
      </c>
      <c r="H92" s="125">
        <f t="shared" si="53"/>
        <v>4.3971104914852004E-2</v>
      </c>
      <c r="I92" s="125">
        <f t="shared" si="53"/>
        <v>8.5882870248715076E-2</v>
      </c>
      <c r="J92" s="125">
        <f t="shared" si="53"/>
        <v>0.16847966216331192</v>
      </c>
      <c r="K92" s="125">
        <f t="shared" si="53"/>
        <v>0.29475645515563298</v>
      </c>
      <c r="L92" s="125">
        <f t="shared" si="53"/>
        <v>0.46234790736239711</v>
      </c>
      <c r="M92" s="125">
        <f t="shared" si="53"/>
        <v>0.42456325052791449</v>
      </c>
      <c r="N92" s="125">
        <f t="shared" si="53"/>
        <v>0.45059938524726806</v>
      </c>
      <c r="O92" s="125">
        <f t="shared" si="53"/>
        <v>0.4633344777628004</v>
      </c>
      <c r="P92" s="125">
        <f t="shared" si="53"/>
        <v>0.43767076137812033</v>
      </c>
      <c r="Q92" s="125">
        <f t="shared" si="53"/>
        <v>0.43855399524617017</v>
      </c>
      <c r="R92" s="125">
        <f t="shared" si="53"/>
        <v>0.38950139593115002</v>
      </c>
      <c r="S92" s="125">
        <f t="shared" si="53"/>
        <v>0.33916173178045844</v>
      </c>
      <c r="T92" s="125">
        <f t="shared" si="53"/>
        <v>0.39336106828300577</v>
      </c>
      <c r="U92" s="125">
        <f t="shared" si="53"/>
        <v>0.36077506972532536</v>
      </c>
      <c r="V92" s="132" t="s">
        <v>192</v>
      </c>
    </row>
    <row r="93" spans="1:22" ht="12.95" customHeight="1">
      <c r="A93" s="378" t="s">
        <v>91</v>
      </c>
      <c r="B93" s="189" t="s">
        <v>24</v>
      </c>
      <c r="C93" s="391" t="s">
        <v>325</v>
      </c>
      <c r="D93" s="380" t="s">
        <v>280</v>
      </c>
      <c r="E93" s="380" t="s">
        <v>280</v>
      </c>
      <c r="F93" s="380" t="s">
        <v>280</v>
      </c>
      <c r="G93" s="380" t="s">
        <v>280</v>
      </c>
      <c r="H93" s="125">
        <f t="shared" ref="H93:U93" si="54">H47/H$49*100</f>
        <v>5.105002033446264E-2</v>
      </c>
      <c r="I93" s="125">
        <f t="shared" si="54"/>
        <v>7.2563938501940192E-2</v>
      </c>
      <c r="J93" s="125">
        <f t="shared" si="54"/>
        <v>9.6299388754117726E-2</v>
      </c>
      <c r="K93" s="125">
        <f t="shared" si="54"/>
        <v>0.11682689289800666</v>
      </c>
      <c r="L93" s="125">
        <f t="shared" si="54"/>
        <v>0.14171030180586114</v>
      </c>
      <c r="M93" s="125">
        <f t="shared" si="54"/>
        <v>0.14736770389726847</v>
      </c>
      <c r="N93" s="125">
        <f t="shared" si="54"/>
        <v>0.14461144813260526</v>
      </c>
      <c r="O93" s="125">
        <f t="shared" si="54"/>
        <v>0.15113844563993981</v>
      </c>
      <c r="P93" s="125">
        <f t="shared" si="54"/>
        <v>0.1211686019866722</v>
      </c>
      <c r="Q93" s="125">
        <f t="shared" si="54"/>
        <v>0.13080693522595821</v>
      </c>
      <c r="R93" s="125">
        <f t="shared" si="54"/>
        <v>0.12807418176552912</v>
      </c>
      <c r="S93" s="125">
        <f t="shared" si="54"/>
        <v>9.9252760425889403E-2</v>
      </c>
      <c r="T93" s="125">
        <f t="shared" si="54"/>
        <v>3.1293617103043056E-2</v>
      </c>
      <c r="U93" s="125">
        <f t="shared" si="54"/>
        <v>3.4770891824820037E-2</v>
      </c>
      <c r="V93" s="132" t="s">
        <v>192</v>
      </c>
    </row>
    <row r="94" spans="1:22" ht="12.95" customHeight="1">
      <c r="A94" s="378" t="s">
        <v>320</v>
      </c>
      <c r="B94" s="189" t="s">
        <v>24</v>
      </c>
      <c r="C94" s="333" t="s">
        <v>40</v>
      </c>
      <c r="D94" s="333" t="s">
        <v>40</v>
      </c>
      <c r="E94" s="333" t="s">
        <v>40</v>
      </c>
      <c r="F94" s="333" t="s">
        <v>40</v>
      </c>
      <c r="G94" s="333" t="s">
        <v>40</v>
      </c>
      <c r="H94" s="333" t="s">
        <v>40</v>
      </c>
      <c r="I94" s="333" t="s">
        <v>40</v>
      </c>
      <c r="J94" s="333" t="s">
        <v>40</v>
      </c>
      <c r="K94" s="333" t="s">
        <v>40</v>
      </c>
      <c r="L94" s="333" t="s">
        <v>40</v>
      </c>
      <c r="M94" s="333" t="s">
        <v>40</v>
      </c>
      <c r="N94" s="330" t="s">
        <v>40</v>
      </c>
      <c r="O94" s="330" t="s">
        <v>40</v>
      </c>
      <c r="P94" s="330" t="s">
        <v>40</v>
      </c>
      <c r="Q94" s="125">
        <f>Q48/Q$49*100</f>
        <v>4.9937107191694176E-2</v>
      </c>
      <c r="R94" s="125">
        <f>R48/R$49*100</f>
        <v>3.2715177067907018E-2</v>
      </c>
      <c r="S94" s="125">
        <f>S48/S$49*100</f>
        <v>3.5366480716187969E-2</v>
      </c>
      <c r="T94" s="125">
        <f>T48/T$49*100</f>
        <v>1.4722766559624217E-2</v>
      </c>
      <c r="U94" s="125">
        <f>U48/U$49*100</f>
        <v>1.2223672327305502E-2</v>
      </c>
      <c r="V94" s="132" t="s">
        <v>192</v>
      </c>
    </row>
    <row r="95" spans="1:22" ht="12.95" customHeight="1">
      <c r="A95" s="173" t="s">
        <v>92</v>
      </c>
      <c r="B95" s="189" t="s">
        <v>24</v>
      </c>
      <c r="C95" s="381">
        <f>SUM(C82:C94)</f>
        <v>99.999999999999986</v>
      </c>
      <c r="D95" s="381">
        <f t="shared" ref="D95:U95" si="55">SUM(D82:D94)</f>
        <v>100.00000000000001</v>
      </c>
      <c r="E95" s="381">
        <f t="shared" si="55"/>
        <v>100</v>
      </c>
      <c r="F95" s="381">
        <f t="shared" si="55"/>
        <v>100</v>
      </c>
      <c r="G95" s="381">
        <f t="shared" si="55"/>
        <v>100</v>
      </c>
      <c r="H95" s="381">
        <f t="shared" si="55"/>
        <v>100</v>
      </c>
      <c r="I95" s="381">
        <f t="shared" si="55"/>
        <v>99.999999999999972</v>
      </c>
      <c r="J95" s="381">
        <f t="shared" si="55"/>
        <v>99.999999999999986</v>
      </c>
      <c r="K95" s="381">
        <f t="shared" si="55"/>
        <v>100</v>
      </c>
      <c r="L95" s="381">
        <f t="shared" si="55"/>
        <v>99.999999999999986</v>
      </c>
      <c r="M95" s="381">
        <f t="shared" si="55"/>
        <v>100</v>
      </c>
      <c r="N95" s="381">
        <f t="shared" si="55"/>
        <v>100.00000000000001</v>
      </c>
      <c r="O95" s="381">
        <f t="shared" si="55"/>
        <v>99.999999999999972</v>
      </c>
      <c r="P95" s="381">
        <f t="shared" si="55"/>
        <v>99.999999999999972</v>
      </c>
      <c r="Q95" s="381">
        <f t="shared" si="55"/>
        <v>99.999999999999986</v>
      </c>
      <c r="R95" s="381">
        <f t="shared" si="55"/>
        <v>100.00000000000001</v>
      </c>
      <c r="S95" s="381">
        <f t="shared" si="55"/>
        <v>100.00000000000003</v>
      </c>
      <c r="T95" s="381">
        <f t="shared" si="55"/>
        <v>99.999999999999986</v>
      </c>
      <c r="U95" s="381">
        <f t="shared" si="55"/>
        <v>100.00000000000001</v>
      </c>
      <c r="V95" s="132" t="s">
        <v>192</v>
      </c>
    </row>
    <row r="96" spans="1:22" ht="20.100000000000001" customHeight="1">
      <c r="A96" s="383" t="s">
        <v>25</v>
      </c>
      <c r="B96" s="172"/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</row>
    <row r="97" spans="1:2" ht="15" customHeight="1">
      <c r="A97" s="192" t="s">
        <v>220</v>
      </c>
      <c r="B97" s="192"/>
    </row>
    <row r="98" spans="1:2" ht="15" customHeight="1">
      <c r="A98" s="192" t="s">
        <v>217</v>
      </c>
      <c r="B98" s="192"/>
    </row>
    <row r="99" spans="1:2" ht="15" customHeight="1">
      <c r="A99" s="179" t="s">
        <v>321</v>
      </c>
      <c r="B99" s="179"/>
    </row>
    <row r="100" spans="1:2" ht="15" customHeight="1">
      <c r="A100" s="192" t="s">
        <v>322</v>
      </c>
      <c r="B100" s="179"/>
    </row>
    <row r="101" spans="1:2" ht="15" customHeight="1">
      <c r="A101" s="179" t="s">
        <v>323</v>
      </c>
    </row>
    <row r="102" spans="1:2" ht="15" customHeight="1">
      <c r="A102" s="179" t="s">
        <v>187</v>
      </c>
    </row>
    <row r="103" spans="1:2" ht="12.95" customHeight="1">
      <c r="A103" s="179"/>
      <c r="B103" s="179"/>
    </row>
  </sheetData>
  <pageMargins left="0.59055118110236227" right="0.19685039370078741" top="0.78740157480314965" bottom="0.78740157480314965" header="0.11811023622047245" footer="0.19685039370078741"/>
  <pageSetup paperSize="9" scale="70" firstPageNumber="21" orientation="portrait" r:id="rId1"/>
  <headerFooter alignWithMargins="0">
    <oddFooter>&amp;L&amp;"MetaNormalLF-Roman,Standard"Statistisches Bundesamt, Private Haushalte und Umwelt, 2021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/>
  </sheetViews>
  <sheetFormatPr baseColWidth="10" defaultRowHeight="12.75"/>
  <cols>
    <col min="1" max="1" width="8.5703125" style="261" customWidth="1"/>
    <col min="2" max="2" width="103.140625" style="20" customWidth="1"/>
    <col min="3" max="3" width="8" style="20" customWidth="1"/>
    <col min="4" max="8" width="11.42578125" style="20"/>
    <col min="9" max="9" width="11.42578125" style="228"/>
    <col min="10" max="16384" width="11.42578125" style="20"/>
  </cols>
  <sheetData>
    <row r="1" spans="1:12" ht="15" customHeight="1">
      <c r="A1" s="258" t="s">
        <v>228</v>
      </c>
      <c r="B1" s="296"/>
      <c r="C1" s="259"/>
      <c r="D1" s="259"/>
    </row>
    <row r="2" spans="1:12" ht="15" customHeight="1">
      <c r="A2" s="259"/>
      <c r="B2" s="259"/>
      <c r="C2" s="259"/>
      <c r="D2" s="259"/>
    </row>
    <row r="3" spans="1:12" ht="15" customHeight="1">
      <c r="A3" s="297"/>
      <c r="B3" s="303"/>
      <c r="C3" s="297"/>
      <c r="D3" s="297"/>
      <c r="E3" s="297"/>
      <c r="F3" s="297"/>
      <c r="G3" s="297"/>
      <c r="H3" s="297"/>
      <c r="I3" s="298"/>
      <c r="J3" s="297"/>
      <c r="K3" s="297"/>
    </row>
    <row r="4" spans="1:12" ht="15" customHeight="1">
      <c r="A4" s="297"/>
      <c r="B4" s="393" t="s">
        <v>326</v>
      </c>
      <c r="C4" s="297"/>
      <c r="D4" s="297"/>
      <c r="E4" s="297"/>
      <c r="F4" s="297"/>
      <c r="G4" s="297"/>
      <c r="H4" s="297"/>
      <c r="I4" s="298"/>
      <c r="J4" s="297"/>
      <c r="K4" s="297"/>
    </row>
    <row r="5" spans="1:12" ht="15" customHeight="1">
      <c r="A5" s="297"/>
      <c r="B5" s="393" t="s">
        <v>8</v>
      </c>
      <c r="C5" s="297"/>
      <c r="D5" s="297"/>
      <c r="E5" s="297"/>
      <c r="F5" s="297"/>
      <c r="G5" s="297"/>
      <c r="H5" s="297"/>
      <c r="I5" s="298"/>
      <c r="J5" s="297"/>
      <c r="K5" s="297"/>
    </row>
    <row r="6" spans="1:12" ht="15" customHeight="1">
      <c r="A6" s="20"/>
      <c r="B6" s="304"/>
    </row>
    <row r="7" spans="1:12" ht="15" customHeight="1">
      <c r="A7" s="304" t="s">
        <v>106</v>
      </c>
      <c r="B7" s="394" t="s">
        <v>213</v>
      </c>
      <c r="H7" s="209"/>
      <c r="L7" s="209"/>
    </row>
    <row r="8" spans="1:12" ht="15" customHeight="1">
      <c r="A8" s="304"/>
      <c r="H8" s="209"/>
      <c r="I8" s="299"/>
      <c r="L8" s="209"/>
    </row>
    <row r="9" spans="1:12" ht="15" customHeight="1">
      <c r="A9" s="304">
        <v>2</v>
      </c>
      <c r="B9" s="20" t="s">
        <v>152</v>
      </c>
      <c r="C9" s="300"/>
      <c r="D9" s="300"/>
      <c r="E9" s="300"/>
      <c r="F9" s="300"/>
      <c r="G9" s="300"/>
      <c r="H9" s="300"/>
      <c r="J9" s="300"/>
      <c r="K9" s="300"/>
    </row>
    <row r="10" spans="1:12" ht="15" customHeight="1">
      <c r="A10" s="260" t="s">
        <v>94</v>
      </c>
      <c r="B10" s="395" t="s">
        <v>135</v>
      </c>
      <c r="C10" s="301"/>
      <c r="D10" s="301"/>
      <c r="E10" s="301"/>
      <c r="F10" s="301"/>
    </row>
    <row r="11" spans="1:12" ht="15" customHeight="1">
      <c r="A11" s="260" t="s">
        <v>95</v>
      </c>
      <c r="B11" s="395" t="s">
        <v>183</v>
      </c>
      <c r="C11" s="259"/>
      <c r="D11" s="259"/>
      <c r="E11" s="259"/>
      <c r="F11" s="259"/>
      <c r="H11" s="209"/>
    </row>
    <row r="12" spans="1:12" ht="15" customHeight="1">
      <c r="A12" s="260" t="s">
        <v>115</v>
      </c>
      <c r="B12" s="395" t="s">
        <v>128</v>
      </c>
      <c r="C12" s="259"/>
      <c r="D12" s="259"/>
      <c r="E12" s="259"/>
      <c r="F12" s="259"/>
      <c r="G12" s="259"/>
      <c r="H12" s="209"/>
    </row>
    <row r="13" spans="1:12" ht="15" customHeight="1">
      <c r="A13" s="260"/>
      <c r="B13" s="261"/>
      <c r="C13" s="259"/>
      <c r="D13" s="259"/>
      <c r="E13" s="259"/>
      <c r="F13" s="259"/>
      <c r="G13" s="259"/>
      <c r="H13" s="209"/>
    </row>
    <row r="14" spans="1:12" ht="15" customHeight="1">
      <c r="A14" s="304">
        <v>3</v>
      </c>
      <c r="B14" s="20" t="s">
        <v>140</v>
      </c>
      <c r="C14" s="300"/>
      <c r="D14" s="300"/>
      <c r="E14" s="300"/>
      <c r="F14" s="300"/>
      <c r="G14" s="300"/>
      <c r="H14" s="300"/>
      <c r="I14" s="299"/>
      <c r="J14" s="300"/>
      <c r="K14" s="300"/>
    </row>
    <row r="15" spans="1:12" ht="15" customHeight="1">
      <c r="A15" s="260" t="s">
        <v>6</v>
      </c>
      <c r="B15" s="395" t="s">
        <v>135</v>
      </c>
      <c r="C15" s="301"/>
      <c r="D15" s="301"/>
      <c r="E15" s="301"/>
      <c r="F15" s="301"/>
    </row>
    <row r="16" spans="1:12" ht="15" customHeight="1">
      <c r="A16" s="260" t="s">
        <v>7</v>
      </c>
      <c r="B16" s="395" t="s">
        <v>136</v>
      </c>
      <c r="C16" s="301"/>
      <c r="D16" s="301"/>
      <c r="E16" s="301"/>
      <c r="F16" s="301"/>
    </row>
    <row r="17" spans="1:11" ht="15" customHeight="1">
      <c r="A17" s="260"/>
      <c r="B17" s="261"/>
      <c r="C17" s="301"/>
      <c r="D17" s="301"/>
      <c r="E17" s="301"/>
      <c r="F17" s="301"/>
    </row>
    <row r="18" spans="1:11" ht="15" customHeight="1">
      <c r="A18" s="304">
        <v>4</v>
      </c>
      <c r="B18" s="20" t="s">
        <v>141</v>
      </c>
      <c r="C18" s="300"/>
      <c r="D18" s="300"/>
      <c r="E18" s="300"/>
      <c r="F18" s="300"/>
      <c r="G18" s="300"/>
      <c r="H18" s="300"/>
      <c r="I18" s="299"/>
      <c r="J18" s="300"/>
      <c r="K18" s="300"/>
    </row>
    <row r="19" spans="1:11" ht="15" customHeight="1">
      <c r="A19" s="260" t="s">
        <v>96</v>
      </c>
      <c r="B19" s="395" t="s">
        <v>185</v>
      </c>
      <c r="C19" s="301"/>
      <c r="D19" s="301"/>
      <c r="E19" s="301"/>
      <c r="F19" s="301"/>
    </row>
    <row r="20" spans="1:11" ht="15" customHeight="1">
      <c r="A20" s="260" t="s">
        <v>97</v>
      </c>
      <c r="B20" s="395" t="s">
        <v>211</v>
      </c>
      <c r="C20" s="301"/>
      <c r="D20" s="301"/>
      <c r="E20" s="301"/>
      <c r="F20" s="301"/>
    </row>
    <row r="21" spans="1:11" ht="15" customHeight="1">
      <c r="A21" s="260"/>
      <c r="B21" s="261"/>
      <c r="C21" s="301"/>
      <c r="D21" s="301"/>
      <c r="E21" s="301"/>
      <c r="F21" s="301"/>
    </row>
    <row r="22" spans="1:11" ht="15" customHeight="1">
      <c r="A22" s="304" t="s">
        <v>129</v>
      </c>
      <c r="B22" s="394" t="s">
        <v>144</v>
      </c>
      <c r="C22" s="300"/>
      <c r="D22" s="300"/>
      <c r="E22" s="300"/>
      <c r="F22" s="300"/>
      <c r="G22" s="300"/>
      <c r="H22" s="300"/>
      <c r="I22" s="299"/>
      <c r="J22" s="300"/>
      <c r="K22" s="300"/>
    </row>
    <row r="23" spans="1:11" ht="15" customHeight="1">
      <c r="A23" s="304"/>
      <c r="C23" s="300"/>
      <c r="D23" s="300"/>
      <c r="E23" s="300"/>
      <c r="F23" s="300"/>
      <c r="G23" s="300"/>
      <c r="H23" s="300"/>
      <c r="I23" s="299"/>
      <c r="J23" s="300"/>
      <c r="K23" s="300"/>
    </row>
    <row r="24" spans="1:11" ht="15" customHeight="1">
      <c r="A24" s="304" t="s">
        <v>130</v>
      </c>
      <c r="B24" s="394" t="s">
        <v>161</v>
      </c>
      <c r="C24" s="300"/>
      <c r="D24" s="300"/>
      <c r="E24" s="300"/>
      <c r="F24" s="300"/>
      <c r="G24" s="300"/>
      <c r="H24" s="300"/>
      <c r="I24" s="299"/>
      <c r="J24" s="300"/>
      <c r="K24" s="300"/>
    </row>
    <row r="25" spans="1:11" ht="15" customHeight="1">
      <c r="A25" s="260"/>
      <c r="B25" s="261"/>
      <c r="C25" s="301"/>
      <c r="D25" s="301"/>
      <c r="E25" s="301"/>
      <c r="F25" s="301"/>
    </row>
    <row r="26" spans="1:11" ht="15" customHeight="1">
      <c r="A26" s="304" t="s">
        <v>131</v>
      </c>
      <c r="B26" s="20" t="s">
        <v>229</v>
      </c>
      <c r="C26" s="300"/>
      <c r="D26" s="300"/>
      <c r="E26" s="300"/>
      <c r="F26" s="300"/>
      <c r="G26" s="300"/>
      <c r="H26" s="300"/>
      <c r="J26" s="300"/>
      <c r="K26" s="300"/>
    </row>
    <row r="27" spans="1:11" ht="15" customHeight="1">
      <c r="A27" s="260" t="s">
        <v>132</v>
      </c>
      <c r="B27" s="395" t="s">
        <v>49</v>
      </c>
      <c r="C27" s="301"/>
      <c r="D27" s="301"/>
      <c r="E27" s="301"/>
      <c r="F27" s="301"/>
    </row>
    <row r="28" spans="1:11" ht="15" customHeight="1">
      <c r="A28" s="260" t="s">
        <v>145</v>
      </c>
      <c r="B28" s="395" t="s">
        <v>46</v>
      </c>
    </row>
    <row r="29" spans="1:11">
      <c r="A29" s="302"/>
    </row>
    <row r="30" spans="1:11">
      <c r="A30" s="302"/>
    </row>
    <row r="31" spans="1:11">
      <c r="A31" s="302"/>
    </row>
    <row r="32" spans="1:11">
      <c r="A32" s="302"/>
    </row>
    <row r="33" spans="1:1">
      <c r="A33" s="302"/>
    </row>
    <row r="34" spans="1:1">
      <c r="A34" s="302"/>
    </row>
    <row r="35" spans="1:1">
      <c r="A35" s="302"/>
    </row>
  </sheetData>
  <hyperlinks>
    <hyperlink ref="B4" location="Einführung!A1" display="Einführung, Abkürzungsverzeichnis, Zeichenerklärung"/>
    <hyperlink ref="B5" location="Glossar!A1" display="Glossar"/>
    <hyperlink ref="B7" location="'1'!A1" display="Energieverbrauch und Emissionen der privaten Haushalte: Übersicht"/>
    <hyperlink ref="B10" location="'2.1'!A1" display="Nach Energieträgern und Anwendungsbereichen"/>
    <hyperlink ref="B11" location="'2.2'!A1" display="Nach Energieträgern und Anwendungsbereichen: Anteile am gesamten Energieverbrauch und Messzahlen"/>
    <hyperlink ref="B12" location="'2.3'!A1" display="Kreuztabelle nach Energieträgern und Anwendungsbereichen"/>
    <hyperlink ref="B15" location="'3.1'!A1" display="Nach Energieträgern und Anwendungsbereichen"/>
    <hyperlink ref="B16" location="'3.2'!A1" display="Nach Haushaltsgrößenklassen"/>
    <hyperlink ref="B19" location="'4.1'!A1" display="Je Haushalt/Haushaltsmitglied/Wohnfläche nach Haushaltsgrößenklassen"/>
    <hyperlink ref="B20" location="'4.2'!A1" display="Nach Gebäudetypen und Energieträgern"/>
    <hyperlink ref="B22" location="'5'!A1" display="Energieverbrauch für Warmwasser je Haushalt/Haushaltsmitglied nach Haushaltsgrößenklassen"/>
    <hyperlink ref="B24" location="'6'!A1" display="Stromverbrauch der Haushalte, insgesamt und für Elektrogeräte je Haushalt/Haushaltsmitglied nach Haushaltsgrößenklassen"/>
    <hyperlink ref="B27" location="'7.1'!A1" display="Nach Anwendungsbereichen"/>
    <hyperlink ref="B28" location="'7.2'!A1" display="Nach Energieträgern"/>
  </hyperlinks>
  <pageMargins left="0.59055118110236227" right="0.19685039370078741" top="0.78740157480314965" bottom="0.78740157480314965" header="0.11811023622047245" footer="0.19685039370078741"/>
  <pageSetup paperSize="9" scale="75" firstPageNumber="2" orientation="portrait" useFirstPageNumber="1" r:id="rId1"/>
  <headerFooter alignWithMargins="0">
    <oddFooter>&amp;L&amp;"MetaNormalLF-Roman,Standard"Statistisches Bundesamt, Private Haushalte und Umwelt, 2021&amp;R&amp;P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98"/>
  <sheetViews>
    <sheetView zoomScaleNormal="100" zoomScaleSheetLayoutView="115" workbookViewId="0"/>
  </sheetViews>
  <sheetFormatPr baseColWidth="10" defaultRowHeight="12.75"/>
  <cols>
    <col min="1" max="1" width="16.28515625" style="22" customWidth="1"/>
    <col min="2" max="2" width="2.7109375" style="22" customWidth="1"/>
    <col min="3" max="8" width="11.42578125" style="22"/>
    <col min="9" max="256" width="11.42578125" style="24"/>
    <col min="257" max="257" width="16.28515625" style="24" customWidth="1"/>
    <col min="258" max="258" width="2.7109375" style="24" customWidth="1"/>
    <col min="259" max="512" width="11.42578125" style="24"/>
    <col min="513" max="513" width="16.28515625" style="24" customWidth="1"/>
    <col min="514" max="514" width="2.7109375" style="24" customWidth="1"/>
    <col min="515" max="768" width="11.42578125" style="24"/>
    <col min="769" max="769" width="16.28515625" style="24" customWidth="1"/>
    <col min="770" max="770" width="2.7109375" style="24" customWidth="1"/>
    <col min="771" max="1024" width="11.42578125" style="24"/>
    <col min="1025" max="1025" width="16.28515625" style="24" customWidth="1"/>
    <col min="1026" max="1026" width="2.7109375" style="24" customWidth="1"/>
    <col min="1027" max="1280" width="11.42578125" style="24"/>
    <col min="1281" max="1281" width="16.28515625" style="24" customWidth="1"/>
    <col min="1282" max="1282" width="2.7109375" style="24" customWidth="1"/>
    <col min="1283" max="1536" width="11.42578125" style="24"/>
    <col min="1537" max="1537" width="16.28515625" style="24" customWidth="1"/>
    <col min="1538" max="1538" width="2.7109375" style="24" customWidth="1"/>
    <col min="1539" max="1792" width="11.42578125" style="24"/>
    <col min="1793" max="1793" width="16.28515625" style="24" customWidth="1"/>
    <col min="1794" max="1794" width="2.7109375" style="24" customWidth="1"/>
    <col min="1795" max="2048" width="11.42578125" style="24"/>
    <col min="2049" max="2049" width="16.28515625" style="24" customWidth="1"/>
    <col min="2050" max="2050" width="2.7109375" style="24" customWidth="1"/>
    <col min="2051" max="2304" width="11.42578125" style="24"/>
    <col min="2305" max="2305" width="16.28515625" style="24" customWidth="1"/>
    <col min="2306" max="2306" width="2.7109375" style="24" customWidth="1"/>
    <col min="2307" max="2560" width="11.42578125" style="24"/>
    <col min="2561" max="2561" width="16.28515625" style="24" customWidth="1"/>
    <col min="2562" max="2562" width="2.7109375" style="24" customWidth="1"/>
    <col min="2563" max="2816" width="11.42578125" style="24"/>
    <col min="2817" max="2817" width="16.28515625" style="24" customWidth="1"/>
    <col min="2818" max="2818" width="2.7109375" style="24" customWidth="1"/>
    <col min="2819" max="3072" width="11.42578125" style="24"/>
    <col min="3073" max="3073" width="16.28515625" style="24" customWidth="1"/>
    <col min="3074" max="3074" width="2.7109375" style="24" customWidth="1"/>
    <col min="3075" max="3328" width="11.42578125" style="24"/>
    <col min="3329" max="3329" width="16.28515625" style="24" customWidth="1"/>
    <col min="3330" max="3330" width="2.7109375" style="24" customWidth="1"/>
    <col min="3331" max="3584" width="11.42578125" style="24"/>
    <col min="3585" max="3585" width="16.28515625" style="24" customWidth="1"/>
    <col min="3586" max="3586" width="2.7109375" style="24" customWidth="1"/>
    <col min="3587" max="3840" width="11.42578125" style="24"/>
    <col min="3841" max="3841" width="16.28515625" style="24" customWidth="1"/>
    <col min="3842" max="3842" width="2.7109375" style="24" customWidth="1"/>
    <col min="3843" max="4096" width="11.42578125" style="24"/>
    <col min="4097" max="4097" width="16.28515625" style="24" customWidth="1"/>
    <col min="4098" max="4098" width="2.7109375" style="24" customWidth="1"/>
    <col min="4099" max="4352" width="11.42578125" style="24"/>
    <col min="4353" max="4353" width="16.28515625" style="24" customWidth="1"/>
    <col min="4354" max="4354" width="2.7109375" style="24" customWidth="1"/>
    <col min="4355" max="4608" width="11.42578125" style="24"/>
    <col min="4609" max="4609" width="16.28515625" style="24" customWidth="1"/>
    <col min="4610" max="4610" width="2.7109375" style="24" customWidth="1"/>
    <col min="4611" max="4864" width="11.42578125" style="24"/>
    <col min="4865" max="4865" width="16.28515625" style="24" customWidth="1"/>
    <col min="4866" max="4866" width="2.7109375" style="24" customWidth="1"/>
    <col min="4867" max="5120" width="11.42578125" style="24"/>
    <col min="5121" max="5121" width="16.28515625" style="24" customWidth="1"/>
    <col min="5122" max="5122" width="2.7109375" style="24" customWidth="1"/>
    <col min="5123" max="5376" width="11.42578125" style="24"/>
    <col min="5377" max="5377" width="16.28515625" style="24" customWidth="1"/>
    <col min="5378" max="5378" width="2.7109375" style="24" customWidth="1"/>
    <col min="5379" max="5632" width="11.42578125" style="24"/>
    <col min="5633" max="5633" width="16.28515625" style="24" customWidth="1"/>
    <col min="5634" max="5634" width="2.7109375" style="24" customWidth="1"/>
    <col min="5635" max="5888" width="11.42578125" style="24"/>
    <col min="5889" max="5889" width="16.28515625" style="24" customWidth="1"/>
    <col min="5890" max="5890" width="2.7109375" style="24" customWidth="1"/>
    <col min="5891" max="6144" width="11.42578125" style="24"/>
    <col min="6145" max="6145" width="16.28515625" style="24" customWidth="1"/>
    <col min="6146" max="6146" width="2.7109375" style="24" customWidth="1"/>
    <col min="6147" max="6400" width="11.42578125" style="24"/>
    <col min="6401" max="6401" width="16.28515625" style="24" customWidth="1"/>
    <col min="6402" max="6402" width="2.7109375" style="24" customWidth="1"/>
    <col min="6403" max="6656" width="11.42578125" style="24"/>
    <col min="6657" max="6657" width="16.28515625" style="24" customWidth="1"/>
    <col min="6658" max="6658" width="2.7109375" style="24" customWidth="1"/>
    <col min="6659" max="6912" width="11.42578125" style="24"/>
    <col min="6913" max="6913" width="16.28515625" style="24" customWidth="1"/>
    <col min="6914" max="6914" width="2.7109375" style="24" customWidth="1"/>
    <col min="6915" max="7168" width="11.42578125" style="24"/>
    <col min="7169" max="7169" width="16.28515625" style="24" customWidth="1"/>
    <col min="7170" max="7170" width="2.7109375" style="24" customWidth="1"/>
    <col min="7171" max="7424" width="11.42578125" style="24"/>
    <col min="7425" max="7425" width="16.28515625" style="24" customWidth="1"/>
    <col min="7426" max="7426" width="2.7109375" style="24" customWidth="1"/>
    <col min="7427" max="7680" width="11.42578125" style="24"/>
    <col min="7681" max="7681" width="16.28515625" style="24" customWidth="1"/>
    <col min="7682" max="7682" width="2.7109375" style="24" customWidth="1"/>
    <col min="7683" max="7936" width="11.42578125" style="24"/>
    <col min="7937" max="7937" width="16.28515625" style="24" customWidth="1"/>
    <col min="7938" max="7938" width="2.7109375" style="24" customWidth="1"/>
    <col min="7939" max="8192" width="11.42578125" style="24"/>
    <col min="8193" max="8193" width="16.28515625" style="24" customWidth="1"/>
    <col min="8194" max="8194" width="2.7109375" style="24" customWidth="1"/>
    <col min="8195" max="8448" width="11.42578125" style="24"/>
    <col min="8449" max="8449" width="16.28515625" style="24" customWidth="1"/>
    <col min="8450" max="8450" width="2.7109375" style="24" customWidth="1"/>
    <col min="8451" max="8704" width="11.42578125" style="24"/>
    <col min="8705" max="8705" width="16.28515625" style="24" customWidth="1"/>
    <col min="8706" max="8706" width="2.7109375" style="24" customWidth="1"/>
    <col min="8707" max="8960" width="11.42578125" style="24"/>
    <col min="8961" max="8961" width="16.28515625" style="24" customWidth="1"/>
    <col min="8962" max="8962" width="2.7109375" style="24" customWidth="1"/>
    <col min="8963" max="9216" width="11.42578125" style="24"/>
    <col min="9217" max="9217" width="16.28515625" style="24" customWidth="1"/>
    <col min="9218" max="9218" width="2.7109375" style="24" customWidth="1"/>
    <col min="9219" max="9472" width="11.42578125" style="24"/>
    <col min="9473" max="9473" width="16.28515625" style="24" customWidth="1"/>
    <col min="9474" max="9474" width="2.7109375" style="24" customWidth="1"/>
    <col min="9475" max="9728" width="11.42578125" style="24"/>
    <col min="9729" max="9729" width="16.28515625" style="24" customWidth="1"/>
    <col min="9730" max="9730" width="2.7109375" style="24" customWidth="1"/>
    <col min="9731" max="9984" width="11.42578125" style="24"/>
    <col min="9985" max="9985" width="16.28515625" style="24" customWidth="1"/>
    <col min="9986" max="9986" width="2.7109375" style="24" customWidth="1"/>
    <col min="9987" max="10240" width="11.42578125" style="24"/>
    <col min="10241" max="10241" width="16.28515625" style="24" customWidth="1"/>
    <col min="10242" max="10242" width="2.7109375" style="24" customWidth="1"/>
    <col min="10243" max="10496" width="11.42578125" style="24"/>
    <col min="10497" max="10497" width="16.28515625" style="24" customWidth="1"/>
    <col min="10498" max="10498" width="2.7109375" style="24" customWidth="1"/>
    <col min="10499" max="10752" width="11.42578125" style="24"/>
    <col min="10753" max="10753" width="16.28515625" style="24" customWidth="1"/>
    <col min="10754" max="10754" width="2.7109375" style="24" customWidth="1"/>
    <col min="10755" max="11008" width="11.42578125" style="24"/>
    <col min="11009" max="11009" width="16.28515625" style="24" customWidth="1"/>
    <col min="11010" max="11010" width="2.7109375" style="24" customWidth="1"/>
    <col min="11011" max="11264" width="11.42578125" style="24"/>
    <col min="11265" max="11265" width="16.28515625" style="24" customWidth="1"/>
    <col min="11266" max="11266" width="2.7109375" style="24" customWidth="1"/>
    <col min="11267" max="11520" width="11.42578125" style="24"/>
    <col min="11521" max="11521" width="16.28515625" style="24" customWidth="1"/>
    <col min="11522" max="11522" width="2.7109375" style="24" customWidth="1"/>
    <col min="11523" max="11776" width="11.42578125" style="24"/>
    <col min="11777" max="11777" width="16.28515625" style="24" customWidth="1"/>
    <col min="11778" max="11778" width="2.7109375" style="24" customWidth="1"/>
    <col min="11779" max="12032" width="11.42578125" style="24"/>
    <col min="12033" max="12033" width="16.28515625" style="24" customWidth="1"/>
    <col min="12034" max="12034" width="2.7109375" style="24" customWidth="1"/>
    <col min="12035" max="12288" width="11.42578125" style="24"/>
    <col min="12289" max="12289" width="16.28515625" style="24" customWidth="1"/>
    <col min="12290" max="12290" width="2.7109375" style="24" customWidth="1"/>
    <col min="12291" max="12544" width="11.42578125" style="24"/>
    <col min="12545" max="12545" width="16.28515625" style="24" customWidth="1"/>
    <col min="12546" max="12546" width="2.7109375" style="24" customWidth="1"/>
    <col min="12547" max="12800" width="11.42578125" style="24"/>
    <col min="12801" max="12801" width="16.28515625" style="24" customWidth="1"/>
    <col min="12802" max="12802" width="2.7109375" style="24" customWidth="1"/>
    <col min="12803" max="13056" width="11.42578125" style="24"/>
    <col min="13057" max="13057" width="16.28515625" style="24" customWidth="1"/>
    <col min="13058" max="13058" width="2.7109375" style="24" customWidth="1"/>
    <col min="13059" max="13312" width="11.42578125" style="24"/>
    <col min="13313" max="13313" width="16.28515625" style="24" customWidth="1"/>
    <col min="13314" max="13314" width="2.7109375" style="24" customWidth="1"/>
    <col min="13315" max="13568" width="11.42578125" style="24"/>
    <col min="13569" max="13569" width="16.28515625" style="24" customWidth="1"/>
    <col min="13570" max="13570" width="2.7109375" style="24" customWidth="1"/>
    <col min="13571" max="13824" width="11.42578125" style="24"/>
    <col min="13825" max="13825" width="16.28515625" style="24" customWidth="1"/>
    <col min="13826" max="13826" width="2.7109375" style="24" customWidth="1"/>
    <col min="13827" max="14080" width="11.42578125" style="24"/>
    <col min="14081" max="14081" width="16.28515625" style="24" customWidth="1"/>
    <col min="14082" max="14082" width="2.7109375" style="24" customWidth="1"/>
    <col min="14083" max="14336" width="11.42578125" style="24"/>
    <col min="14337" max="14337" width="16.28515625" style="24" customWidth="1"/>
    <col min="14338" max="14338" width="2.7109375" style="24" customWidth="1"/>
    <col min="14339" max="14592" width="11.42578125" style="24"/>
    <col min="14593" max="14593" width="16.28515625" style="24" customWidth="1"/>
    <col min="14594" max="14594" width="2.7109375" style="24" customWidth="1"/>
    <col min="14595" max="14848" width="11.42578125" style="24"/>
    <col min="14849" max="14849" width="16.28515625" style="24" customWidth="1"/>
    <col min="14850" max="14850" width="2.7109375" style="24" customWidth="1"/>
    <col min="14851" max="15104" width="11.42578125" style="24"/>
    <col min="15105" max="15105" width="16.28515625" style="24" customWidth="1"/>
    <col min="15106" max="15106" width="2.7109375" style="24" customWidth="1"/>
    <col min="15107" max="15360" width="11.42578125" style="24"/>
    <col min="15361" max="15361" width="16.28515625" style="24" customWidth="1"/>
    <col min="15362" max="15362" width="2.7109375" style="24" customWidth="1"/>
    <col min="15363" max="15616" width="11.42578125" style="24"/>
    <col min="15617" max="15617" width="16.28515625" style="24" customWidth="1"/>
    <col min="15618" max="15618" width="2.7109375" style="24" customWidth="1"/>
    <col min="15619" max="15872" width="11.42578125" style="24"/>
    <col min="15873" max="15873" width="16.28515625" style="24" customWidth="1"/>
    <col min="15874" max="15874" width="2.7109375" style="24" customWidth="1"/>
    <col min="15875" max="16128" width="11.42578125" style="24"/>
    <col min="16129" max="16129" width="16.28515625" style="24" customWidth="1"/>
    <col min="16130" max="16130" width="2.7109375" style="24" customWidth="1"/>
    <col min="16131" max="16384" width="11.42578125" style="24"/>
  </cols>
  <sheetData>
    <row r="1" spans="1:16" ht="20.100000000000001" customHeight="1">
      <c r="A1" s="285" t="s">
        <v>195</v>
      </c>
      <c r="B1" s="286"/>
      <c r="C1" s="286"/>
      <c r="D1" s="286"/>
      <c r="E1" s="286"/>
      <c r="F1" s="181"/>
      <c r="G1" s="181"/>
      <c r="H1" s="181"/>
      <c r="L1" s="252"/>
    </row>
    <row r="2" spans="1:16">
      <c r="A2" s="286"/>
      <c r="B2" s="286"/>
      <c r="C2" s="286"/>
      <c r="D2" s="286"/>
      <c r="E2" s="286"/>
      <c r="F2" s="181"/>
      <c r="G2" s="181"/>
      <c r="H2" s="181"/>
      <c r="L2" s="251"/>
    </row>
    <row r="3" spans="1:16" ht="15">
      <c r="A3" s="287" t="s">
        <v>196</v>
      </c>
      <c r="B3" s="286"/>
      <c r="C3" s="286"/>
      <c r="D3" s="286"/>
      <c r="E3" s="286"/>
      <c r="F3" s="181"/>
      <c r="G3" s="181"/>
      <c r="H3" s="181"/>
      <c r="L3" s="234"/>
    </row>
    <row r="4" spans="1:16" ht="15">
      <c r="A4" s="287" t="s">
        <v>197</v>
      </c>
      <c r="B4" s="286"/>
      <c r="C4" s="286"/>
      <c r="D4" s="286"/>
      <c r="E4" s="286"/>
      <c r="F4" s="181"/>
      <c r="G4" s="181"/>
      <c r="H4" s="181"/>
      <c r="L4" s="234"/>
    </row>
    <row r="5" spans="1:16" ht="15">
      <c r="A5" s="287" t="s">
        <v>198</v>
      </c>
      <c r="B5" s="286"/>
      <c r="C5" s="286"/>
      <c r="D5" s="286"/>
      <c r="E5" s="286"/>
      <c r="F5" s="181"/>
      <c r="G5" s="181"/>
      <c r="H5" s="181"/>
      <c r="L5" s="234"/>
    </row>
    <row r="6" spans="1:16" ht="15">
      <c r="A6" s="287"/>
      <c r="B6" s="286"/>
      <c r="C6" s="286"/>
      <c r="D6" s="286"/>
      <c r="E6" s="286"/>
      <c r="F6" s="181"/>
      <c r="G6" s="181"/>
      <c r="H6" s="181"/>
      <c r="L6" s="234"/>
    </row>
    <row r="7" spans="1:16" ht="15">
      <c r="A7" s="287"/>
      <c r="B7" s="286"/>
      <c r="C7" s="286"/>
      <c r="D7" s="286"/>
      <c r="E7" s="286"/>
      <c r="F7" s="181"/>
      <c r="G7" s="181"/>
      <c r="H7" s="181"/>
      <c r="L7" s="234"/>
    </row>
    <row r="8" spans="1:16" ht="15">
      <c r="A8" s="287"/>
      <c r="B8" s="286"/>
      <c r="C8" s="286"/>
      <c r="D8" s="286"/>
      <c r="E8" s="286"/>
      <c r="F8" s="181"/>
      <c r="G8" s="181"/>
      <c r="H8" s="181"/>
      <c r="L8" s="234"/>
    </row>
    <row r="9" spans="1:16" ht="15">
      <c r="A9" s="287"/>
      <c r="B9" s="286"/>
      <c r="C9" s="286"/>
      <c r="D9" s="286"/>
      <c r="E9" s="292"/>
      <c r="F9" s="181"/>
      <c r="G9" s="181"/>
      <c r="H9" s="181"/>
      <c r="L9" s="234"/>
      <c r="O9" s="32"/>
    </row>
    <row r="10" spans="1:16" ht="15">
      <c r="A10" s="287"/>
      <c r="B10" s="286"/>
      <c r="C10" s="286"/>
      <c r="D10" s="286"/>
      <c r="E10" s="286"/>
      <c r="F10" s="181"/>
      <c r="G10" s="181"/>
      <c r="H10" s="181"/>
      <c r="L10" s="234"/>
      <c r="N10" s="32"/>
      <c r="O10" s="32"/>
      <c r="P10" s="32"/>
    </row>
    <row r="11" spans="1:16" ht="15">
      <c r="A11" s="287"/>
      <c r="B11" s="286"/>
      <c r="C11" s="286"/>
      <c r="D11" s="286"/>
      <c r="E11" s="286"/>
      <c r="F11" s="181"/>
      <c r="G11" s="181"/>
      <c r="H11" s="181"/>
      <c r="L11" s="234"/>
      <c r="N11" s="32"/>
      <c r="O11" s="32"/>
      <c r="P11" s="32"/>
    </row>
    <row r="12" spans="1:16" ht="15">
      <c r="A12" s="287"/>
      <c r="B12" s="286"/>
      <c r="C12" s="286"/>
      <c r="D12" s="286"/>
      <c r="E12" s="286"/>
      <c r="F12" s="181"/>
      <c r="G12" s="181"/>
      <c r="H12" s="181"/>
      <c r="L12" s="234"/>
      <c r="O12" s="32"/>
    </row>
    <row r="13" spans="1:16" ht="15">
      <c r="A13" s="287"/>
      <c r="B13" s="286"/>
      <c r="C13" s="286"/>
      <c r="D13" s="286"/>
      <c r="E13" s="286"/>
      <c r="F13" s="181"/>
      <c r="G13" s="181"/>
      <c r="H13" s="181"/>
      <c r="L13" s="234"/>
      <c r="N13" s="32"/>
      <c r="O13" s="32"/>
      <c r="P13" s="32"/>
    </row>
    <row r="14" spans="1:16" ht="15">
      <c r="A14" s="287"/>
      <c r="B14" s="286"/>
      <c r="C14" s="286"/>
      <c r="D14" s="286"/>
      <c r="E14" s="286"/>
      <c r="F14" s="181"/>
      <c r="G14" s="181"/>
      <c r="H14" s="181"/>
      <c r="L14" s="234"/>
      <c r="N14" s="32"/>
      <c r="O14" s="32"/>
      <c r="P14" s="32"/>
    </row>
    <row r="15" spans="1:16" ht="20.100000000000001" customHeight="1">
      <c r="A15" s="164" t="s">
        <v>153</v>
      </c>
      <c r="B15" s="286"/>
      <c r="C15" s="286"/>
      <c r="D15" s="286"/>
      <c r="E15" s="286"/>
      <c r="F15" s="181"/>
      <c r="G15" s="181"/>
      <c r="H15" s="181"/>
      <c r="L15" s="234"/>
      <c r="O15" s="32"/>
    </row>
    <row r="16" spans="1:16" ht="15">
      <c r="A16" s="287"/>
      <c r="B16" s="286"/>
      <c r="C16" s="286"/>
      <c r="D16" s="286"/>
      <c r="E16" s="286"/>
      <c r="F16" s="181"/>
      <c r="G16" s="181"/>
      <c r="H16" s="181"/>
      <c r="L16" s="234"/>
      <c r="N16" s="32"/>
      <c r="O16" s="32"/>
      <c r="P16" s="32"/>
    </row>
    <row r="17" spans="1:16" ht="15" customHeight="1">
      <c r="A17" s="288" t="s">
        <v>116</v>
      </c>
      <c r="B17" s="286"/>
      <c r="C17" s="32" t="s">
        <v>117</v>
      </c>
      <c r="D17" s="286"/>
      <c r="E17" s="286"/>
      <c r="F17" s="181"/>
      <c r="G17" s="181"/>
      <c r="H17" s="181"/>
      <c r="L17" s="234"/>
      <c r="O17" s="32"/>
    </row>
    <row r="18" spans="1:16" ht="15" customHeight="1">
      <c r="A18" s="288" t="s">
        <v>108</v>
      </c>
      <c r="B18" s="286"/>
      <c r="C18" s="32" t="s">
        <v>173</v>
      </c>
      <c r="D18" s="286"/>
      <c r="E18" s="286"/>
      <c r="F18" s="181"/>
      <c r="G18" s="181"/>
      <c r="H18" s="181"/>
      <c r="L18" s="234"/>
      <c r="N18" s="32"/>
      <c r="O18" s="32"/>
      <c r="P18" s="32"/>
    </row>
    <row r="19" spans="1:16" ht="15" customHeight="1">
      <c r="A19" s="288" t="s">
        <v>60</v>
      </c>
      <c r="B19" s="286"/>
      <c r="C19" s="32" t="s">
        <v>174</v>
      </c>
      <c r="D19" s="286"/>
      <c r="E19" s="286"/>
      <c r="F19" s="181"/>
      <c r="G19" s="181"/>
      <c r="H19" s="181"/>
      <c r="L19" s="234"/>
      <c r="O19" s="32"/>
    </row>
    <row r="20" spans="1:16" ht="15" customHeight="1">
      <c r="A20" s="288" t="s">
        <v>56</v>
      </c>
      <c r="B20" s="286"/>
      <c r="C20" s="32" t="s">
        <v>175</v>
      </c>
      <c r="D20" s="286"/>
      <c r="E20" s="286"/>
      <c r="F20" s="181"/>
      <c r="G20" s="181"/>
      <c r="H20" s="181"/>
      <c r="L20" s="234"/>
      <c r="N20" s="32"/>
      <c r="O20" s="32"/>
      <c r="P20" s="32"/>
    </row>
    <row r="21" spans="1:16" ht="15" customHeight="1">
      <c r="A21" s="288" t="s">
        <v>23</v>
      </c>
      <c r="B21" s="286"/>
      <c r="C21" s="32" t="s">
        <v>176</v>
      </c>
      <c r="D21" s="286"/>
      <c r="E21" s="286"/>
      <c r="F21" s="181"/>
      <c r="G21" s="181"/>
      <c r="H21" s="181"/>
      <c r="L21" s="234"/>
      <c r="O21" s="32"/>
    </row>
    <row r="22" spans="1:16" ht="15" customHeight="1">
      <c r="A22" s="288" t="s">
        <v>118</v>
      </c>
      <c r="B22" s="286"/>
      <c r="C22" s="32" t="s">
        <v>149</v>
      </c>
      <c r="D22" s="286"/>
      <c r="E22" s="286"/>
      <c r="F22" s="181"/>
      <c r="G22" s="181"/>
      <c r="H22" s="181"/>
      <c r="L22" s="234"/>
      <c r="N22" s="32"/>
      <c r="O22" s="32"/>
      <c r="P22" s="32"/>
    </row>
    <row r="23" spans="1:16" ht="15" customHeight="1">
      <c r="A23" s="288" t="s">
        <v>99</v>
      </c>
      <c r="B23" s="286"/>
      <c r="C23" s="32" t="s">
        <v>177</v>
      </c>
      <c r="D23" s="286"/>
      <c r="E23" s="286"/>
      <c r="F23" s="181"/>
      <c r="G23" s="181"/>
      <c r="H23" s="181"/>
      <c r="L23" s="234"/>
      <c r="O23" s="32"/>
    </row>
    <row r="24" spans="1:16" ht="15" customHeight="1">
      <c r="A24" s="288" t="s">
        <v>52</v>
      </c>
      <c r="B24" s="286"/>
      <c r="C24" s="32" t="s">
        <v>178</v>
      </c>
      <c r="D24" s="286"/>
      <c r="E24" s="286"/>
      <c r="F24" s="181"/>
      <c r="G24" s="181"/>
      <c r="H24" s="181"/>
      <c r="N24" s="32"/>
      <c r="O24" s="32"/>
      <c r="P24" s="32"/>
    </row>
    <row r="25" spans="1:16" ht="15" customHeight="1">
      <c r="A25" s="288" t="s">
        <v>119</v>
      </c>
      <c r="B25" s="286"/>
      <c r="C25" s="32" t="s">
        <v>120</v>
      </c>
      <c r="D25" s="286"/>
      <c r="E25" s="286"/>
      <c r="F25" s="181"/>
      <c r="G25" s="181"/>
      <c r="H25" s="181"/>
      <c r="O25" s="32"/>
    </row>
    <row r="26" spans="1:16" ht="15" customHeight="1">
      <c r="A26" s="288" t="s">
        <v>104</v>
      </c>
      <c r="B26" s="286"/>
      <c r="C26" s="32" t="s">
        <v>105</v>
      </c>
      <c r="D26" s="286"/>
      <c r="E26" s="286"/>
      <c r="F26" s="181"/>
      <c r="G26" s="181"/>
      <c r="H26" s="181"/>
      <c r="L26" s="196"/>
      <c r="N26" s="32"/>
      <c r="O26" s="32"/>
      <c r="P26" s="32"/>
    </row>
    <row r="27" spans="1:16" ht="15" customHeight="1">
      <c r="A27" s="286"/>
      <c r="B27" s="286"/>
      <c r="C27" s="286"/>
      <c r="D27" s="286"/>
      <c r="E27" s="286"/>
      <c r="F27" s="181"/>
      <c r="G27" s="181"/>
      <c r="H27" s="181"/>
      <c r="O27" s="32"/>
    </row>
    <row r="28" spans="1:16" ht="15" customHeight="1">
      <c r="A28" s="286"/>
      <c r="B28" s="286"/>
      <c r="C28" s="286"/>
      <c r="D28" s="286"/>
      <c r="E28" s="286"/>
      <c r="F28" s="181"/>
      <c r="G28" s="181"/>
      <c r="H28" s="181"/>
      <c r="L28" s="210"/>
      <c r="N28" s="32"/>
      <c r="O28" s="32"/>
      <c r="P28" s="32"/>
    </row>
    <row r="29" spans="1:16" ht="15" customHeight="1">
      <c r="A29" s="286"/>
      <c r="B29" s="286"/>
      <c r="C29" s="286"/>
      <c r="D29" s="286"/>
      <c r="E29" s="286"/>
      <c r="F29" s="181"/>
      <c r="G29" s="181"/>
      <c r="H29" s="181"/>
      <c r="O29" s="32"/>
    </row>
    <row r="30" spans="1:16" ht="20.100000000000001" customHeight="1">
      <c r="A30" s="285" t="s">
        <v>154</v>
      </c>
      <c r="B30" s="286"/>
      <c r="C30" s="286"/>
      <c r="D30" s="286"/>
      <c r="E30" s="286"/>
      <c r="F30" s="181"/>
      <c r="G30" s="181"/>
      <c r="H30" s="181"/>
    </row>
    <row r="31" spans="1:16">
      <c r="A31" s="286"/>
      <c r="B31" s="286"/>
      <c r="C31" s="286"/>
      <c r="D31" s="286"/>
      <c r="E31" s="286"/>
      <c r="F31" s="181"/>
      <c r="G31" s="181"/>
      <c r="H31" s="181"/>
    </row>
    <row r="32" spans="1:16" ht="15" customHeight="1">
      <c r="A32" s="305">
        <v>0</v>
      </c>
      <c r="B32" s="306" t="s">
        <v>199</v>
      </c>
      <c r="C32" s="286" t="s">
        <v>200</v>
      </c>
      <c r="D32" s="286"/>
      <c r="E32" s="286"/>
      <c r="F32" s="181"/>
      <c r="G32" s="181"/>
      <c r="H32" s="181"/>
    </row>
    <row r="33" spans="1:22" ht="15" customHeight="1">
      <c r="A33" s="307" t="s">
        <v>230</v>
      </c>
      <c r="B33" s="306" t="s">
        <v>199</v>
      </c>
      <c r="C33" s="286" t="s">
        <v>201</v>
      </c>
      <c r="D33" s="286"/>
      <c r="E33" s="286"/>
      <c r="F33" s="181"/>
      <c r="G33" s="181"/>
      <c r="H33" s="181"/>
    </row>
    <row r="34" spans="1:22" ht="15" customHeight="1">
      <c r="A34" s="307" t="s">
        <v>202</v>
      </c>
      <c r="B34" s="306" t="s">
        <v>199</v>
      </c>
      <c r="C34" s="286" t="s">
        <v>203</v>
      </c>
      <c r="D34" s="286"/>
      <c r="E34" s="286"/>
      <c r="F34" s="181"/>
      <c r="G34" s="181"/>
      <c r="H34" s="181"/>
    </row>
    <row r="35" spans="1:22" ht="15" customHeight="1">
      <c r="A35" s="305" t="s">
        <v>40</v>
      </c>
      <c r="B35" s="306" t="s">
        <v>199</v>
      </c>
      <c r="C35" s="286" t="s">
        <v>204</v>
      </c>
      <c r="D35" s="286"/>
      <c r="E35" s="286"/>
      <c r="F35" s="181"/>
      <c r="G35" s="181"/>
      <c r="H35" s="181"/>
    </row>
    <row r="36" spans="1:22" ht="15" customHeight="1">
      <c r="A36" s="305" t="s">
        <v>205</v>
      </c>
      <c r="B36" s="306" t="s">
        <v>199</v>
      </c>
      <c r="C36" s="286" t="s">
        <v>206</v>
      </c>
      <c r="D36" s="286"/>
      <c r="E36" s="286"/>
      <c r="F36" s="181"/>
      <c r="G36" s="181"/>
      <c r="H36" s="181"/>
    </row>
    <row r="37" spans="1:22" ht="15" customHeight="1">
      <c r="A37" s="308" t="s">
        <v>192</v>
      </c>
      <c r="B37" s="309" t="s">
        <v>199</v>
      </c>
      <c r="C37" s="10" t="s">
        <v>193</v>
      </c>
      <c r="D37" s="10"/>
      <c r="E37" s="286"/>
      <c r="F37" s="181"/>
      <c r="G37" s="181"/>
      <c r="H37" s="289"/>
    </row>
    <row r="38" spans="1:22" s="22" customFormat="1" ht="18" customHeight="1">
      <c r="A38" s="287"/>
      <c r="B38" s="287"/>
      <c r="C38" s="287"/>
      <c r="D38" s="287"/>
      <c r="E38" s="286"/>
      <c r="F38" s="181"/>
      <c r="G38" s="181"/>
      <c r="H38" s="181"/>
      <c r="I38" s="24"/>
      <c r="J38" s="24"/>
      <c r="K38" s="24"/>
      <c r="L38" s="24"/>
      <c r="U38" s="24"/>
      <c r="V38" s="24"/>
    </row>
    <row r="39" spans="1:22" s="22" customFormat="1" ht="15" customHeight="1">
      <c r="A39" s="286" t="s">
        <v>207</v>
      </c>
      <c r="B39" s="287"/>
      <c r="C39" s="287"/>
      <c r="D39" s="287"/>
      <c r="E39" s="286"/>
      <c r="F39" s="181"/>
      <c r="G39" s="181"/>
      <c r="H39" s="181"/>
      <c r="I39" s="24"/>
      <c r="J39" s="24"/>
      <c r="K39" s="24"/>
      <c r="L39" s="196"/>
      <c r="U39" s="24"/>
      <c r="V39" s="24"/>
    </row>
    <row r="40" spans="1:22" s="22" customFormat="1" ht="15" customHeight="1">
      <c r="A40" s="181"/>
      <c r="B40" s="181"/>
      <c r="C40" s="181"/>
      <c r="D40" s="181"/>
      <c r="E40" s="181"/>
      <c r="F40" s="181"/>
      <c r="G40" s="181"/>
      <c r="H40" s="181"/>
      <c r="I40" s="24"/>
      <c r="J40" s="24"/>
      <c r="K40" s="24"/>
      <c r="L40" s="234"/>
      <c r="U40" s="24"/>
      <c r="V40" s="24"/>
    </row>
    <row r="41" spans="1:22" s="22" customFormat="1" ht="15" customHeight="1">
      <c r="A41" s="10" t="s">
        <v>208</v>
      </c>
      <c r="B41" s="181"/>
      <c r="C41" s="181"/>
      <c r="D41" s="181"/>
      <c r="E41" s="181"/>
      <c r="F41" s="181"/>
      <c r="G41" s="181"/>
      <c r="H41" s="181"/>
      <c r="I41" s="24"/>
      <c r="J41" s="24"/>
      <c r="K41" s="24"/>
      <c r="U41" s="24"/>
      <c r="V41" s="24"/>
    </row>
    <row r="42" spans="1:22" s="22" customFormat="1" ht="15" customHeight="1">
      <c r="I42" s="24"/>
      <c r="J42" s="24"/>
      <c r="K42" s="24"/>
      <c r="L42" s="223"/>
      <c r="U42" s="24"/>
      <c r="V42" s="24"/>
    </row>
    <row r="43" spans="1:22" s="22" customFormat="1" ht="15" customHeight="1">
      <c r="I43" s="24"/>
      <c r="J43" s="24"/>
      <c r="K43" s="24"/>
      <c r="L43" s="250"/>
      <c r="U43" s="24"/>
      <c r="V43" s="24"/>
    </row>
    <row r="44" spans="1:22" s="22" customFormat="1" ht="15" customHeight="1">
      <c r="I44" s="24"/>
      <c r="J44" s="24"/>
      <c r="K44" s="24"/>
      <c r="L44" s="24"/>
      <c r="U44" s="24"/>
      <c r="V44" s="24"/>
    </row>
    <row r="45" spans="1:22" s="22" customFormat="1" ht="15" customHeight="1">
      <c r="I45" s="24"/>
      <c r="J45" s="24"/>
      <c r="K45" s="24"/>
      <c r="L45" s="24"/>
      <c r="U45" s="24"/>
      <c r="V45" s="24"/>
    </row>
    <row r="46" spans="1:22" s="22" customFormat="1" ht="15" customHeight="1">
      <c r="I46" s="24"/>
      <c r="J46" s="24"/>
      <c r="K46" s="24"/>
      <c r="L46" s="196"/>
      <c r="M46" s="23"/>
      <c r="U46" s="24"/>
      <c r="V46" s="24"/>
    </row>
    <row r="47" spans="1:22" s="22" customFormat="1" ht="15" customHeight="1">
      <c r="I47" s="24"/>
      <c r="J47" s="24"/>
      <c r="K47" s="24"/>
      <c r="L47" s="234"/>
      <c r="U47" s="24"/>
      <c r="V47" s="24"/>
    </row>
    <row r="48" spans="1:22" s="22" customFormat="1" ht="15" customHeight="1">
      <c r="I48" s="24"/>
      <c r="J48" s="24"/>
      <c r="K48" s="24"/>
      <c r="L48" s="24"/>
      <c r="U48" s="24"/>
      <c r="V48" s="24"/>
    </row>
    <row r="49" spans="1:22" s="22" customFormat="1" ht="15" customHeight="1">
      <c r="I49" s="24"/>
      <c r="J49" s="24"/>
      <c r="K49" s="24"/>
      <c r="L49" s="24"/>
      <c r="U49" s="24"/>
      <c r="V49" s="24"/>
    </row>
    <row r="50" spans="1:22" s="22" customFormat="1" ht="15" customHeight="1">
      <c r="I50" s="24"/>
      <c r="J50" s="24"/>
      <c r="K50" s="24"/>
      <c r="L50" s="24"/>
      <c r="U50" s="24"/>
      <c r="V50" s="24"/>
    </row>
    <row r="51" spans="1:22" s="22" customFormat="1" ht="15" customHeight="1">
      <c r="I51" s="24"/>
      <c r="J51" s="24"/>
      <c r="K51" s="24"/>
      <c r="L51" s="24"/>
      <c r="U51" s="24"/>
      <c r="V51" s="24"/>
    </row>
    <row r="52" spans="1:22" s="22" customFormat="1" ht="15" customHeight="1">
      <c r="I52" s="24"/>
      <c r="J52" s="24"/>
      <c r="K52" s="24"/>
      <c r="L52" s="24"/>
      <c r="U52" s="24"/>
      <c r="V52" s="24"/>
    </row>
    <row r="53" spans="1:22" ht="15" customHeight="1">
      <c r="M53" s="22"/>
      <c r="N53" s="22"/>
      <c r="O53" s="22"/>
      <c r="P53" s="22"/>
      <c r="Q53" s="22"/>
      <c r="R53" s="22"/>
      <c r="S53" s="22"/>
      <c r="T53" s="22"/>
    </row>
    <row r="54" spans="1:22" s="22" customFormat="1">
      <c r="I54" s="24"/>
      <c r="J54" s="24"/>
      <c r="K54" s="24"/>
      <c r="L54" s="24"/>
      <c r="U54" s="24"/>
      <c r="V54" s="24"/>
    </row>
    <row r="55" spans="1:22" s="22" customFormat="1" ht="15" customHeight="1">
      <c r="A55" s="27"/>
      <c r="I55" s="24"/>
      <c r="J55" s="24"/>
      <c r="K55" s="24"/>
      <c r="L55" s="24"/>
      <c r="U55" s="24"/>
      <c r="V55" s="24"/>
    </row>
    <row r="56" spans="1:22" s="22" customFormat="1" ht="18" customHeight="1">
      <c r="A56" s="28"/>
      <c r="I56" s="24"/>
      <c r="J56" s="24"/>
      <c r="K56" s="24"/>
      <c r="L56" s="24"/>
      <c r="U56" s="24"/>
      <c r="V56" s="24"/>
    </row>
    <row r="57" spans="1:22" s="22" customFormat="1" ht="15" customHeight="1">
      <c r="A57" s="28"/>
      <c r="I57" s="24"/>
      <c r="J57" s="24"/>
      <c r="K57" s="24"/>
      <c r="L57" s="24"/>
      <c r="U57" s="24"/>
      <c r="V57" s="24"/>
    </row>
    <row r="58" spans="1:22" s="22" customFormat="1" ht="15" customHeight="1">
      <c r="A58" s="28"/>
      <c r="I58" s="24"/>
      <c r="J58" s="24"/>
      <c r="K58" s="24"/>
      <c r="L58" s="24"/>
      <c r="U58" s="24"/>
      <c r="V58" s="24"/>
    </row>
    <row r="59" spans="1:22" s="22" customFormat="1" ht="15" customHeight="1">
      <c r="A59" s="28"/>
      <c r="I59" s="24"/>
      <c r="J59" s="24"/>
      <c r="K59" s="24"/>
      <c r="L59" s="24"/>
      <c r="U59" s="24"/>
      <c r="V59" s="24"/>
    </row>
    <row r="60" spans="1:22" s="22" customFormat="1" ht="15" customHeight="1">
      <c r="A60" s="28"/>
      <c r="I60" s="24"/>
      <c r="J60" s="24"/>
      <c r="K60" s="24"/>
      <c r="L60" s="24"/>
      <c r="U60" s="24"/>
      <c r="V60" s="24"/>
    </row>
    <row r="61" spans="1:22" s="22" customFormat="1" ht="15" customHeight="1">
      <c r="A61" s="28"/>
      <c r="I61" s="24"/>
      <c r="J61" s="24"/>
      <c r="K61" s="24"/>
      <c r="L61" s="24"/>
      <c r="U61" s="24"/>
      <c r="V61" s="24"/>
    </row>
    <row r="62" spans="1:22" s="22" customFormat="1" ht="15" customHeight="1">
      <c r="A62" s="28"/>
      <c r="I62" s="24"/>
      <c r="J62" s="24"/>
      <c r="K62" s="24"/>
      <c r="L62" s="24"/>
      <c r="U62" s="24"/>
      <c r="V62" s="24"/>
    </row>
    <row r="63" spans="1:22" s="22" customFormat="1" ht="15" customHeight="1">
      <c r="A63" s="28"/>
      <c r="I63" s="24"/>
      <c r="J63" s="24"/>
      <c r="K63" s="24"/>
      <c r="L63" s="24"/>
      <c r="U63" s="24"/>
      <c r="V63" s="24"/>
    </row>
    <row r="64" spans="1:22" s="22" customFormat="1" ht="15" customHeight="1">
      <c r="A64" s="28"/>
      <c r="I64" s="24"/>
      <c r="J64" s="24"/>
      <c r="K64" s="24"/>
      <c r="L64" s="24"/>
      <c r="U64" s="24"/>
      <c r="V64" s="24"/>
    </row>
    <row r="65" spans="1:22" s="22" customFormat="1" ht="15" customHeight="1">
      <c r="A65" s="28"/>
      <c r="I65" s="24"/>
      <c r="J65" s="24"/>
      <c r="K65" s="24"/>
      <c r="L65" s="24"/>
      <c r="M65" s="23"/>
      <c r="U65" s="24"/>
      <c r="V65" s="24"/>
    </row>
    <row r="66" spans="1:22" s="22" customFormat="1" ht="15" customHeight="1">
      <c r="A66" s="28"/>
      <c r="I66" s="24"/>
      <c r="J66" s="24"/>
      <c r="K66" s="24"/>
      <c r="L66" s="24"/>
      <c r="U66" s="24"/>
      <c r="V66" s="24"/>
    </row>
    <row r="67" spans="1:22" s="22" customFormat="1" ht="15" customHeight="1">
      <c r="A67" s="28"/>
      <c r="I67" s="24"/>
      <c r="J67" s="24"/>
      <c r="K67" s="24"/>
      <c r="L67" s="24"/>
      <c r="M67" s="23"/>
      <c r="U67" s="24"/>
      <c r="V67" s="24"/>
    </row>
    <row r="68" spans="1:22" s="22" customFormat="1" ht="15" customHeight="1">
      <c r="A68" s="27"/>
      <c r="I68" s="24"/>
      <c r="J68" s="24"/>
      <c r="K68" s="24"/>
      <c r="L68" s="24"/>
      <c r="U68" s="24"/>
      <c r="V68" s="24"/>
    </row>
    <row r="69" spans="1:22" s="22" customFormat="1" ht="18" customHeight="1">
      <c r="A69" s="28"/>
      <c r="I69" s="24"/>
      <c r="J69" s="24"/>
      <c r="K69" s="24"/>
      <c r="L69" s="24"/>
      <c r="U69" s="24"/>
      <c r="V69" s="24"/>
    </row>
    <row r="70" spans="1:22" s="22" customFormat="1" ht="15" customHeight="1">
      <c r="A70" s="28"/>
      <c r="I70" s="24"/>
      <c r="J70" s="24"/>
      <c r="K70" s="24"/>
      <c r="L70" s="24"/>
      <c r="U70" s="24"/>
      <c r="V70" s="24"/>
    </row>
    <row r="71" spans="1:22" s="22" customFormat="1" ht="15" customHeight="1">
      <c r="A71" s="28"/>
      <c r="I71" s="24"/>
      <c r="J71" s="24"/>
      <c r="K71" s="24"/>
      <c r="L71" s="24"/>
      <c r="U71" s="24"/>
      <c r="V71" s="24"/>
    </row>
    <row r="72" spans="1:22" s="22" customFormat="1" ht="15" customHeight="1">
      <c r="A72" s="28"/>
      <c r="I72" s="24"/>
      <c r="J72" s="24"/>
      <c r="K72" s="24"/>
      <c r="L72" s="24"/>
      <c r="U72" s="24"/>
      <c r="V72" s="24"/>
    </row>
    <row r="73" spans="1:22" s="22" customFormat="1" ht="15" customHeight="1">
      <c r="A73" s="28"/>
      <c r="I73" s="24"/>
      <c r="J73" s="24"/>
      <c r="K73" s="24"/>
      <c r="L73" s="24"/>
      <c r="U73" s="24"/>
      <c r="V73" s="24"/>
    </row>
    <row r="74" spans="1:22" s="22" customFormat="1" ht="15" customHeight="1">
      <c r="A74" s="28"/>
      <c r="I74" s="24"/>
      <c r="J74" s="24"/>
      <c r="K74" s="24"/>
      <c r="L74" s="24"/>
      <c r="U74" s="24"/>
      <c r="V74" s="24"/>
    </row>
    <row r="75" spans="1:22" s="22" customFormat="1" ht="15" customHeight="1">
      <c r="A75" s="28"/>
      <c r="I75" s="24"/>
      <c r="J75" s="24"/>
      <c r="K75" s="24"/>
      <c r="L75" s="24"/>
      <c r="U75" s="24"/>
      <c r="V75" s="24"/>
    </row>
    <row r="76" spans="1:22" s="22" customFormat="1" ht="15" customHeight="1">
      <c r="A76" s="28"/>
      <c r="I76" s="24"/>
      <c r="J76" s="24"/>
      <c r="K76" s="24"/>
      <c r="L76" s="24"/>
      <c r="M76" s="23"/>
      <c r="U76" s="24"/>
      <c r="V76" s="24"/>
    </row>
    <row r="77" spans="1:22" s="22" customFormat="1" ht="15" customHeight="1">
      <c r="A77" s="28"/>
      <c r="I77" s="24"/>
      <c r="J77" s="24"/>
      <c r="K77" s="24"/>
      <c r="L77" s="24"/>
      <c r="U77" s="24"/>
      <c r="V77" s="24"/>
    </row>
    <row r="78" spans="1:22" s="22" customFormat="1" ht="15" customHeight="1">
      <c r="A78" s="28"/>
      <c r="I78" s="24"/>
      <c r="J78" s="24"/>
      <c r="K78" s="24"/>
      <c r="L78" s="24"/>
      <c r="U78" s="24"/>
      <c r="V78" s="24"/>
    </row>
    <row r="79" spans="1:22">
      <c r="A79" s="28"/>
      <c r="M79" s="22"/>
      <c r="N79" s="22"/>
      <c r="O79" s="22"/>
      <c r="P79" s="22"/>
      <c r="Q79" s="22"/>
      <c r="R79" s="22"/>
      <c r="S79" s="22"/>
      <c r="T79" s="22"/>
    </row>
    <row r="80" spans="1:22" s="22" customFormat="1">
      <c r="I80" s="24"/>
      <c r="J80" s="24"/>
      <c r="K80" s="24"/>
      <c r="L80" s="24"/>
      <c r="U80" s="24"/>
      <c r="V80" s="24"/>
    </row>
    <row r="81" spans="1:22" s="22" customFormat="1">
      <c r="A81" s="29"/>
      <c r="I81" s="24"/>
      <c r="J81" s="24"/>
      <c r="K81" s="24"/>
      <c r="L81" s="24"/>
      <c r="U81" s="24"/>
      <c r="V81" s="24"/>
    </row>
    <row r="82" spans="1:22" s="22" customFormat="1">
      <c r="A82" s="30"/>
      <c r="I82" s="24"/>
      <c r="J82" s="24"/>
      <c r="K82" s="24"/>
      <c r="L82" s="24"/>
      <c r="U82" s="24"/>
      <c r="V82" s="24"/>
    </row>
    <row r="83" spans="1:22">
      <c r="A83" s="31"/>
      <c r="M83" s="22"/>
      <c r="N83" s="22"/>
      <c r="O83" s="22"/>
      <c r="P83" s="22"/>
      <c r="Q83" s="22"/>
      <c r="R83" s="22"/>
      <c r="S83" s="22"/>
      <c r="T83" s="22"/>
    </row>
    <row r="84" spans="1:22">
      <c r="M84" s="22"/>
      <c r="N84" s="22"/>
      <c r="O84" s="22"/>
      <c r="P84" s="22"/>
      <c r="Q84" s="22"/>
      <c r="R84" s="22"/>
      <c r="S84" s="22"/>
      <c r="T84" s="22"/>
    </row>
    <row r="85" spans="1:22">
      <c r="M85" s="22"/>
      <c r="N85" s="22"/>
      <c r="O85" s="22"/>
      <c r="P85" s="22"/>
      <c r="Q85" s="22"/>
      <c r="R85" s="22"/>
      <c r="S85" s="22"/>
      <c r="T85" s="22"/>
    </row>
    <row r="86" spans="1:22">
      <c r="M86" s="22"/>
      <c r="N86" s="22"/>
      <c r="O86" s="22"/>
      <c r="P86" s="22"/>
      <c r="Q86" s="22"/>
      <c r="R86" s="22"/>
      <c r="S86" s="22"/>
      <c r="T86" s="22"/>
    </row>
    <row r="87" spans="1:22">
      <c r="M87" s="22"/>
      <c r="N87" s="22"/>
      <c r="O87" s="22"/>
      <c r="P87" s="22"/>
      <c r="Q87" s="22"/>
      <c r="R87" s="22"/>
      <c r="S87" s="22"/>
      <c r="T87" s="22"/>
    </row>
    <row r="88" spans="1:22">
      <c r="M88" s="22"/>
      <c r="N88" s="22"/>
      <c r="O88" s="22"/>
      <c r="P88" s="22"/>
      <c r="Q88" s="22"/>
      <c r="R88" s="22"/>
      <c r="S88" s="22"/>
      <c r="T88" s="22"/>
    </row>
    <row r="89" spans="1:22">
      <c r="M89" s="22"/>
      <c r="N89" s="22"/>
      <c r="O89" s="22"/>
      <c r="P89" s="22"/>
      <c r="Q89" s="22"/>
      <c r="R89" s="22"/>
      <c r="S89" s="22"/>
      <c r="T89" s="22"/>
    </row>
    <row r="90" spans="1:22">
      <c r="M90" s="22"/>
      <c r="N90" s="22"/>
      <c r="O90" s="22"/>
      <c r="P90" s="22"/>
      <c r="Q90" s="22"/>
      <c r="R90" s="22"/>
      <c r="S90" s="22"/>
      <c r="T90" s="22"/>
    </row>
    <row r="91" spans="1:22">
      <c r="M91" s="22"/>
      <c r="N91" s="22"/>
      <c r="O91" s="22"/>
      <c r="P91" s="22"/>
      <c r="Q91" s="22"/>
      <c r="R91" s="22"/>
      <c r="S91" s="22"/>
      <c r="T91" s="22"/>
    </row>
    <row r="92" spans="1:22">
      <c r="M92" s="22"/>
      <c r="N92" s="22"/>
      <c r="O92" s="22"/>
      <c r="P92" s="22"/>
      <c r="Q92" s="22"/>
      <c r="R92" s="22"/>
      <c r="S92" s="22"/>
      <c r="T92" s="22"/>
    </row>
    <row r="93" spans="1:22">
      <c r="M93" s="22"/>
      <c r="N93" s="22"/>
      <c r="O93" s="22"/>
      <c r="P93" s="22"/>
      <c r="Q93" s="22"/>
      <c r="R93" s="22"/>
      <c r="S93" s="22"/>
      <c r="T93" s="22"/>
    </row>
    <row r="94" spans="1:22">
      <c r="M94" s="22"/>
      <c r="N94" s="22"/>
      <c r="O94" s="22"/>
      <c r="P94" s="22"/>
      <c r="Q94" s="22"/>
      <c r="R94" s="22"/>
      <c r="S94" s="22"/>
      <c r="T94" s="22"/>
    </row>
    <row r="95" spans="1:22">
      <c r="M95" s="22"/>
      <c r="N95" s="22"/>
      <c r="O95" s="22"/>
      <c r="P95" s="22"/>
      <c r="Q95" s="22"/>
      <c r="R95" s="22"/>
      <c r="S95" s="22"/>
      <c r="T95" s="22"/>
    </row>
    <row r="96" spans="1:22">
      <c r="M96" s="22"/>
      <c r="N96" s="22"/>
      <c r="O96" s="25"/>
      <c r="P96" s="22"/>
      <c r="Q96" s="22"/>
      <c r="R96" s="22"/>
      <c r="S96" s="22"/>
      <c r="T96" s="22"/>
    </row>
    <row r="97" spans="13:20">
      <c r="M97" s="22"/>
      <c r="N97" s="22"/>
      <c r="O97" s="22"/>
      <c r="P97" s="22"/>
      <c r="Q97" s="22"/>
      <c r="R97" s="22"/>
      <c r="S97" s="22"/>
      <c r="T97" s="22"/>
    </row>
    <row r="98" spans="13:20">
      <c r="M98" s="26"/>
      <c r="N98" s="22"/>
      <c r="O98" s="25"/>
      <c r="P98" s="22"/>
      <c r="Q98" s="22"/>
      <c r="R98" s="22"/>
      <c r="S98" s="22"/>
      <c r="T98" s="22"/>
    </row>
  </sheetData>
  <pageMargins left="0.59055118110236227" right="0.19685039370078741" top="0.78740157480314965" bottom="0.59055118110236227" header="0.59055118110236227" footer="0.11811023622047245"/>
  <pageSetup paperSize="9" scale="80" orientation="portrait" r:id="rId1"/>
  <headerFooter alignWithMargins="0">
    <oddFooter xml:space="preserve">&amp;L&amp;"MetaNormalLF-Roman,Standard"Statistisches Bundesamt, Private Haushalte und Umwelt, 2021&amp;9
</oddFooter>
  </headerFooter>
  <colBreaks count="1" manualBreakCount="1">
    <brk id="11" max="1048575" man="1"/>
  </colBreaks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0419" r:id="rId4">
          <objectPr defaultSize="0" autoPict="0" r:id="rId5">
            <anchor moveWithCells="1">
              <from>
                <xdr:col>2</xdr:col>
                <xdr:colOff>0</xdr:colOff>
                <xdr:row>5</xdr:row>
                <xdr:rowOff>190500</xdr:rowOff>
              </from>
              <to>
                <xdr:col>3</xdr:col>
                <xdr:colOff>476250</xdr:colOff>
                <xdr:row>10</xdr:row>
                <xdr:rowOff>161925</xdr:rowOff>
              </to>
            </anchor>
          </objectPr>
        </oleObject>
      </mc:Choice>
      <mc:Fallback>
        <oleObject progId="Acrobat Document" dvAspect="DVASPECT_ICON" shapeId="6041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/>
  </sheetViews>
  <sheetFormatPr baseColWidth="10" defaultRowHeight="12.75"/>
  <cols>
    <col min="1" max="1" width="30.7109375" style="32" customWidth="1"/>
    <col min="2" max="2" width="1.7109375" style="32" customWidth="1"/>
    <col min="3" max="3" width="75.7109375" style="32" customWidth="1"/>
    <col min="4" max="5" width="11.42578125" style="32"/>
    <col min="6" max="6" width="88.85546875" style="32" customWidth="1"/>
    <col min="7" max="16384" width="11.42578125" style="32"/>
  </cols>
  <sheetData>
    <row r="1" spans="1:6" ht="20.100000000000001" customHeight="1">
      <c r="A1" s="164" t="s">
        <v>8</v>
      </c>
      <c r="D1" s="229"/>
      <c r="E1" s="239"/>
    </row>
    <row r="2" spans="1:6" ht="20.100000000000001" customHeight="1">
      <c r="A2" s="164"/>
      <c r="D2" s="229"/>
      <c r="E2" s="239"/>
    </row>
    <row r="3" spans="1:6" ht="15" customHeight="1">
      <c r="A3" s="33" t="s">
        <v>157</v>
      </c>
      <c r="C3" s="32" t="s">
        <v>166</v>
      </c>
    </row>
    <row r="4" spans="1:6" ht="15" customHeight="1">
      <c r="A4" s="33"/>
      <c r="C4" s="32" t="s">
        <v>231</v>
      </c>
      <c r="E4" s="239"/>
    </row>
    <row r="5" spans="1:6" ht="15" customHeight="1">
      <c r="A5" s="33"/>
      <c r="C5" s="32" t="s">
        <v>232</v>
      </c>
    </row>
    <row r="6" spans="1:6" ht="15" customHeight="1">
      <c r="A6" s="33"/>
      <c r="C6" s="32" t="s">
        <v>167</v>
      </c>
    </row>
    <row r="7" spans="1:6" ht="15" customHeight="1">
      <c r="A7" s="33"/>
      <c r="C7" s="32" t="s">
        <v>168</v>
      </c>
      <c r="E7" s="229"/>
    </row>
    <row r="8" spans="1:6" ht="15" customHeight="1">
      <c r="A8" s="33"/>
      <c r="C8" s="32" t="s">
        <v>179</v>
      </c>
      <c r="E8" s="229"/>
      <c r="F8" s="239"/>
    </row>
    <row r="9" spans="1:6" ht="15" customHeight="1">
      <c r="A9" s="33"/>
      <c r="C9" s="32" t="s">
        <v>233</v>
      </c>
      <c r="E9" s="229"/>
      <c r="F9" s="239"/>
    </row>
    <row r="10" spans="1:6" ht="15" customHeight="1">
      <c r="A10" s="33"/>
      <c r="C10" s="32" t="s">
        <v>234</v>
      </c>
      <c r="E10" s="229"/>
      <c r="F10" s="239"/>
    </row>
    <row r="11" spans="1:6" ht="15" customHeight="1">
      <c r="A11" s="33"/>
      <c r="C11" s="32" t="s">
        <v>235</v>
      </c>
      <c r="E11" s="229"/>
      <c r="F11" s="239"/>
    </row>
    <row r="12" spans="1:6" ht="15" customHeight="1">
      <c r="A12" s="33"/>
      <c r="C12" s="32" t="s">
        <v>236</v>
      </c>
      <c r="E12" s="229"/>
      <c r="F12" s="239"/>
    </row>
    <row r="13" spans="1:6" ht="15" customHeight="1">
      <c r="A13" s="33"/>
      <c r="C13" s="32" t="s">
        <v>237</v>
      </c>
      <c r="E13" s="229"/>
      <c r="F13" s="239"/>
    </row>
    <row r="14" spans="1:6" ht="15" customHeight="1">
      <c r="A14" s="33"/>
      <c r="C14" s="32" t="s">
        <v>239</v>
      </c>
      <c r="E14" s="229"/>
      <c r="F14" s="239"/>
    </row>
    <row r="15" spans="1:6" ht="15" customHeight="1">
      <c r="A15" s="33"/>
      <c r="C15" s="310" t="s">
        <v>238</v>
      </c>
      <c r="F15" s="256"/>
    </row>
    <row r="16" spans="1:6" ht="15" customHeight="1">
      <c r="A16" s="33"/>
    </row>
    <row r="17" spans="1:3" ht="15" customHeight="1">
      <c r="A17" s="33" t="s">
        <v>162</v>
      </c>
      <c r="C17" s="32" t="s">
        <v>9</v>
      </c>
    </row>
    <row r="18" spans="1:3" ht="15" customHeight="1">
      <c r="C18" s="32" t="s">
        <v>169</v>
      </c>
    </row>
    <row r="19" spans="1:3" ht="15" customHeight="1">
      <c r="C19" s="32" t="s">
        <v>10</v>
      </c>
    </row>
    <row r="20" spans="1:3" ht="15" customHeight="1">
      <c r="C20" s="32" t="s">
        <v>11</v>
      </c>
    </row>
    <row r="21" spans="1:3" ht="15" customHeight="1">
      <c r="C21" s="32" t="s">
        <v>12</v>
      </c>
    </row>
    <row r="22" spans="1:3" ht="15" customHeight="1">
      <c r="C22" s="32" t="s">
        <v>13</v>
      </c>
    </row>
    <row r="23" spans="1:3" ht="15" customHeight="1">
      <c r="C23" s="32" t="s">
        <v>170</v>
      </c>
    </row>
    <row r="24" spans="1:3" ht="15" customHeight="1">
      <c r="C24" s="32" t="s">
        <v>165</v>
      </c>
    </row>
    <row r="25" spans="1:3" ht="15" customHeight="1"/>
    <row r="26" spans="1:3" ht="15" customHeight="1">
      <c r="A26" s="33" t="s">
        <v>14</v>
      </c>
      <c r="C26" s="32" t="s">
        <v>15</v>
      </c>
    </row>
    <row r="27" spans="1:3" ht="15" customHeight="1">
      <c r="C27" s="32" t="s">
        <v>16</v>
      </c>
    </row>
    <row r="28" spans="1:3" ht="15" customHeight="1">
      <c r="C28" s="32" t="s">
        <v>146</v>
      </c>
    </row>
    <row r="29" spans="1:3" ht="15" customHeight="1"/>
    <row r="30" spans="1:3" ht="15" customHeight="1">
      <c r="A30" s="33" t="s">
        <v>17</v>
      </c>
      <c r="C30" s="32" t="s">
        <v>18</v>
      </c>
    </row>
    <row r="31" spans="1:3" ht="15" customHeight="1">
      <c r="C31" s="32" t="s">
        <v>19</v>
      </c>
    </row>
    <row r="32" spans="1:3" ht="15" customHeight="1">
      <c r="C32" s="32" t="s">
        <v>20</v>
      </c>
    </row>
    <row r="33" spans="1:5" ht="15" customHeight="1">
      <c r="C33" s="32" t="s">
        <v>171</v>
      </c>
      <c r="E33" s="229"/>
    </row>
    <row r="34" spans="1:5" ht="15" customHeight="1">
      <c r="C34" s="32" t="s">
        <v>163</v>
      </c>
      <c r="E34" s="229"/>
    </row>
    <row r="35" spans="1:5" ht="15" customHeight="1"/>
    <row r="36" spans="1:5" ht="15" customHeight="1">
      <c r="A36" s="33" t="s">
        <v>214</v>
      </c>
      <c r="C36" s="32" t="s">
        <v>215</v>
      </c>
    </row>
    <row r="37" spans="1:5" ht="15" customHeight="1">
      <c r="C37" s="32" t="s">
        <v>188</v>
      </c>
    </row>
    <row r="38" spans="1:5" ht="15" customHeight="1">
      <c r="C38" s="32" t="s">
        <v>172</v>
      </c>
    </row>
    <row r="39" spans="1:5" ht="15" customHeight="1"/>
    <row r="40" spans="1:5" ht="15" customHeight="1">
      <c r="A40" s="33" t="s">
        <v>21</v>
      </c>
      <c r="C40" s="32" t="s">
        <v>164</v>
      </c>
    </row>
    <row r="41" spans="1:5" ht="15" customHeight="1">
      <c r="A41" s="33"/>
      <c r="C41" s="32" t="s">
        <v>180</v>
      </c>
    </row>
    <row r="42" spans="1:5">
      <c r="A42" s="33"/>
    </row>
    <row r="43" spans="1:5">
      <c r="A43" s="33"/>
      <c r="E43" s="229"/>
    </row>
  </sheetData>
  <pageMargins left="0.59055118110236227" right="0.39370078740157483" top="0.78740157480314965" bottom="0.78740157480314965" header="0.11811023622047245" footer="0.11811023622047245"/>
  <pageSetup paperSize="9" scale="80" orientation="portrait" horizontalDpi="1200" verticalDpi="1200" r:id="rId1"/>
  <headerFooter alignWithMargins="0">
    <oddFooter>&amp;L&amp;"MetaNormalLF-Roman,Standard"Statistisches Bundesamt, Private Haushalte und Umwelt, 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zoomScaleNormal="100" workbookViewId="0"/>
  </sheetViews>
  <sheetFormatPr baseColWidth="10" defaultRowHeight="12.75" outlineLevelCol="1"/>
  <cols>
    <col min="1" max="1" width="40.7109375" style="19" customWidth="1"/>
    <col min="2" max="2" width="9.28515625" style="202" customWidth="1"/>
    <col min="3" max="3" width="10.28515625" style="203" customWidth="1"/>
    <col min="4" max="4" width="10.28515625" style="203" hidden="1" customWidth="1"/>
    <col min="5" max="5" width="10.28515625" style="19" hidden="1" customWidth="1"/>
    <col min="6" max="7" width="10.28515625" style="19" hidden="1" customWidth="1" outlineLevel="1"/>
    <col min="8" max="8" width="10.28515625" style="19" customWidth="1" outlineLevel="1"/>
    <col min="9" max="12" width="10.28515625" style="19" hidden="1" customWidth="1" outlineLevel="1"/>
    <col min="13" max="13" width="10.28515625" style="19" customWidth="1" collapsed="1"/>
    <col min="14" max="17" width="10.28515625" style="19" hidden="1" customWidth="1"/>
    <col min="18" max="22" width="10.28515625" style="19" customWidth="1"/>
    <col min="23" max="23" width="19.140625" style="19" customWidth="1"/>
    <col min="24" max="16384" width="11.42578125" style="19"/>
  </cols>
  <sheetData>
    <row r="1" spans="1:23" ht="20.100000000000001" customHeight="1">
      <c r="A1" s="311" t="s">
        <v>103</v>
      </c>
      <c r="C1" s="206"/>
      <c r="D1" s="206"/>
      <c r="M1" s="257"/>
      <c r="O1" s="198"/>
      <c r="T1" s="198"/>
    </row>
    <row r="2" spans="1:23" ht="20.100000000000001" customHeight="1">
      <c r="B2" s="19"/>
      <c r="C2" s="19"/>
      <c r="D2" s="19"/>
    </row>
    <row r="3" spans="1:23" ht="20.100000000000001" customHeight="1"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262"/>
      <c r="W3" s="264"/>
    </row>
    <row r="4" spans="1:23" s="20" customFormat="1" ht="24.95" customHeight="1">
      <c r="A4" s="312"/>
      <c r="B4" s="187" t="s">
        <v>22</v>
      </c>
      <c r="C4" s="187">
        <v>2000</v>
      </c>
      <c r="D4" s="187">
        <v>2001</v>
      </c>
      <c r="E4" s="187">
        <v>2002</v>
      </c>
      <c r="F4" s="187">
        <v>2003</v>
      </c>
      <c r="G4" s="187">
        <v>2004</v>
      </c>
      <c r="H4" s="187">
        <v>2005</v>
      </c>
      <c r="I4" s="187">
        <v>2006</v>
      </c>
      <c r="J4" s="187">
        <v>2007</v>
      </c>
      <c r="K4" s="187">
        <v>2008</v>
      </c>
      <c r="L4" s="187">
        <v>2009</v>
      </c>
      <c r="M4" s="187">
        <v>2010</v>
      </c>
      <c r="N4" s="185">
        <v>2011</v>
      </c>
      <c r="O4" s="185">
        <v>2012</v>
      </c>
      <c r="P4" s="185">
        <v>2013</v>
      </c>
      <c r="Q4" s="187">
        <v>2014</v>
      </c>
      <c r="R4" s="185">
        <v>2015</v>
      </c>
      <c r="S4" s="185">
        <v>2016</v>
      </c>
      <c r="T4" s="185">
        <v>2017</v>
      </c>
      <c r="U4" s="187">
        <v>2018</v>
      </c>
      <c r="V4" s="185">
        <v>2019</v>
      </c>
    </row>
    <row r="5" spans="1:23" s="20" customFormat="1" ht="18" customHeight="1">
      <c r="A5" s="240" t="s">
        <v>240</v>
      </c>
      <c r="B5" s="313">
        <v>1000</v>
      </c>
      <c r="C5" s="59">
        <v>37711</v>
      </c>
      <c r="D5" s="59">
        <v>38013</v>
      </c>
      <c r="E5" s="59">
        <v>38229</v>
      </c>
      <c r="F5" s="59">
        <v>38453</v>
      </c>
      <c r="G5" s="59">
        <v>38606</v>
      </c>
      <c r="H5" s="59">
        <v>38897.472429659123</v>
      </c>
      <c r="I5" s="59">
        <v>39620</v>
      </c>
      <c r="J5" s="59">
        <v>39722</v>
      </c>
      <c r="K5" s="59">
        <v>40076</v>
      </c>
      <c r="L5" s="59">
        <v>40189</v>
      </c>
      <c r="M5" s="59">
        <v>40301</v>
      </c>
      <c r="N5" s="59">
        <v>38923</v>
      </c>
      <c r="O5" s="59">
        <v>39126</v>
      </c>
      <c r="P5" s="59">
        <v>39377</v>
      </c>
      <c r="Q5" s="59">
        <v>39672</v>
      </c>
      <c r="R5" s="59">
        <v>40217</v>
      </c>
      <c r="S5" s="59">
        <v>40351</v>
      </c>
      <c r="T5" s="59">
        <v>40683</v>
      </c>
      <c r="U5" s="59">
        <v>40768</v>
      </c>
      <c r="V5" s="59">
        <v>40864</v>
      </c>
    </row>
    <row r="6" spans="1:23" s="20" customFormat="1" ht="15" customHeight="1">
      <c r="A6" s="213" t="s">
        <v>241</v>
      </c>
      <c r="B6" s="218">
        <v>1000</v>
      </c>
      <c r="C6" s="59">
        <v>80662.5</v>
      </c>
      <c r="D6" s="59">
        <v>80704.899999999994</v>
      </c>
      <c r="E6" s="59">
        <v>80811.100000000006</v>
      </c>
      <c r="F6" s="59">
        <v>80781.2</v>
      </c>
      <c r="G6" s="59">
        <v>80669.2</v>
      </c>
      <c r="H6" s="59">
        <v>80510.8</v>
      </c>
      <c r="I6" s="59">
        <v>80391.600000000006</v>
      </c>
      <c r="J6" s="59">
        <v>80193.899999999994</v>
      </c>
      <c r="K6" s="59">
        <v>79992</v>
      </c>
      <c r="L6" s="59">
        <v>79651.7</v>
      </c>
      <c r="M6" s="59">
        <v>79427</v>
      </c>
      <c r="N6" s="59">
        <v>79422</v>
      </c>
      <c r="O6" s="59">
        <v>79585</v>
      </c>
      <c r="P6" s="59">
        <v>79766</v>
      </c>
      <c r="Q6" s="59">
        <v>80068</v>
      </c>
      <c r="R6" s="59">
        <v>80634</v>
      </c>
      <c r="S6" s="59">
        <v>81522</v>
      </c>
      <c r="T6" s="59">
        <v>81819</v>
      </c>
      <c r="U6" s="59">
        <v>81692</v>
      </c>
      <c r="V6" s="59">
        <v>81930</v>
      </c>
    </row>
    <row r="7" spans="1:23" ht="15" customHeight="1">
      <c r="A7" s="241"/>
      <c r="B7" s="218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3" ht="15" customHeight="1">
      <c r="A8" s="316" t="s">
        <v>242</v>
      </c>
      <c r="B8" s="218" t="s">
        <v>23</v>
      </c>
      <c r="C8" s="59">
        <v>2763.6789571370819</v>
      </c>
      <c r="D8" s="59">
        <v>2696.9289226466749</v>
      </c>
      <c r="E8" s="59">
        <v>2648.9320663257263</v>
      </c>
      <c r="F8" s="59">
        <v>2672.9971394064733</v>
      </c>
      <c r="G8" s="59">
        <v>2611.3057211613491</v>
      </c>
      <c r="H8" s="59">
        <v>2513.2529128222477</v>
      </c>
      <c r="I8" s="59">
        <v>2552.2375505187101</v>
      </c>
      <c r="J8" s="59">
        <v>2493.843286414467</v>
      </c>
      <c r="K8" s="59">
        <v>2589.0179054920764</v>
      </c>
      <c r="L8" s="59">
        <v>2469.0310847581354</v>
      </c>
      <c r="M8" s="59">
        <v>2423.5739995927056</v>
      </c>
      <c r="N8" s="59">
        <v>2451.0661705606185</v>
      </c>
      <c r="O8" s="59">
        <v>2363.4527380948116</v>
      </c>
      <c r="P8" s="59">
        <v>2507.1845072374072</v>
      </c>
      <c r="Q8" s="59">
        <v>2368.2558301581134</v>
      </c>
      <c r="R8" s="59">
        <v>2442.4565362652361</v>
      </c>
      <c r="S8" s="59">
        <v>2505.4712474300431</v>
      </c>
      <c r="T8" s="59">
        <v>2457.6691364604399</v>
      </c>
      <c r="U8" s="59">
        <v>2571.1861967850814</v>
      </c>
      <c r="V8" s="59">
        <v>2600.411639185153</v>
      </c>
      <c r="W8" s="264"/>
    </row>
    <row r="9" spans="1:23" ht="15" customHeight="1">
      <c r="A9" s="245" t="s">
        <v>32</v>
      </c>
      <c r="B9" s="218" t="s">
        <v>23</v>
      </c>
      <c r="C9" s="59">
        <v>2129.3639303251798</v>
      </c>
      <c r="D9" s="59">
        <v>2060.3938572141019</v>
      </c>
      <c r="E9" s="59">
        <v>1995.6696786314237</v>
      </c>
      <c r="F9" s="59">
        <v>1997.3247150301847</v>
      </c>
      <c r="G9" s="59">
        <v>1935.5065525792643</v>
      </c>
      <c r="H9" s="59">
        <v>1836.180254409154</v>
      </c>
      <c r="I9" s="59">
        <v>1869.5632505578255</v>
      </c>
      <c r="J9" s="59">
        <v>1799.2903947951452</v>
      </c>
      <c r="K9" s="59">
        <v>1905.271641843847</v>
      </c>
      <c r="L9" s="59">
        <v>1785.3866721291606</v>
      </c>
      <c r="M9" s="59">
        <v>1712.5338861019084</v>
      </c>
      <c r="N9" s="59">
        <v>1745.0897241966104</v>
      </c>
      <c r="O9" s="59">
        <v>1635.3903280435295</v>
      </c>
      <c r="P9" s="59">
        <v>1783.6658008970085</v>
      </c>
      <c r="Q9" s="59">
        <v>1655.2948783016227</v>
      </c>
      <c r="R9" s="59">
        <v>1730.1011391585007</v>
      </c>
      <c r="S9" s="59">
        <v>1795.7794178504287</v>
      </c>
      <c r="T9" s="59">
        <v>1729.4231404703589</v>
      </c>
      <c r="U9" s="59">
        <v>1828.2787597850813</v>
      </c>
      <c r="V9" s="59">
        <v>1838.8268751851538</v>
      </c>
    </row>
    <row r="10" spans="1:23" ht="15" customHeight="1">
      <c r="A10" s="245" t="s">
        <v>243</v>
      </c>
      <c r="B10" s="218" t="s">
        <v>23</v>
      </c>
      <c r="C10" s="59">
        <v>277.92180644153223</v>
      </c>
      <c r="D10" s="59">
        <v>276.06758681718799</v>
      </c>
      <c r="E10" s="59">
        <v>281.26201906930271</v>
      </c>
      <c r="F10" s="59">
        <v>293.55602165165106</v>
      </c>
      <c r="G10" s="59">
        <v>288.69383153860605</v>
      </c>
      <c r="H10" s="59">
        <v>285.64754376857525</v>
      </c>
      <c r="I10" s="59">
        <v>286.32840264345532</v>
      </c>
      <c r="J10" s="59">
        <v>295.25031397623491</v>
      </c>
      <c r="K10" s="59">
        <v>291.61135011504433</v>
      </c>
      <c r="L10" s="59">
        <v>299.75079371281049</v>
      </c>
      <c r="M10" s="59">
        <v>306.12842049079757</v>
      </c>
      <c r="N10" s="59">
        <v>308.95771036400822</v>
      </c>
      <c r="O10" s="59">
        <v>327.22719405128203</v>
      </c>
      <c r="P10" s="59">
        <v>330.76740687520515</v>
      </c>
      <c r="Q10" s="59">
        <v>331.39088028843145</v>
      </c>
      <c r="R10" s="59">
        <v>333.22856800000005</v>
      </c>
      <c r="S10" s="59">
        <v>335.84441815536553</v>
      </c>
      <c r="T10" s="59">
        <v>352.69245475032909</v>
      </c>
      <c r="U10" s="59">
        <v>367.67013700000007</v>
      </c>
      <c r="V10" s="59">
        <v>381.04651900000005</v>
      </c>
    </row>
    <row r="11" spans="1:23" ht="15" customHeight="1">
      <c r="A11" s="245" t="s">
        <v>244</v>
      </c>
      <c r="B11" s="218" t="s">
        <v>23</v>
      </c>
      <c r="C11" s="59">
        <v>128.93702037037036</v>
      </c>
      <c r="D11" s="59">
        <v>128.6913186153846</v>
      </c>
      <c r="E11" s="59">
        <v>135.16856862500001</v>
      </c>
      <c r="F11" s="59">
        <v>140.60888272463768</v>
      </c>
      <c r="G11" s="59">
        <v>142.92301704347827</v>
      </c>
      <c r="H11" s="59">
        <v>144.69771464451856</v>
      </c>
      <c r="I11" s="59">
        <v>147.46029731742959</v>
      </c>
      <c r="J11" s="59">
        <v>149.56613764308645</v>
      </c>
      <c r="K11" s="59">
        <v>147.05491353318439</v>
      </c>
      <c r="L11" s="59">
        <v>139.79403807784109</v>
      </c>
      <c r="M11" s="59">
        <v>143.41197299999999</v>
      </c>
      <c r="N11" s="59">
        <v>140.67685599999999</v>
      </c>
      <c r="O11" s="59">
        <v>144.81501599999999</v>
      </c>
      <c r="P11" s="59">
        <v>142.71292682375665</v>
      </c>
      <c r="Q11" s="59">
        <v>138.64215780556461</v>
      </c>
      <c r="R11" s="59">
        <v>137.44305599999998</v>
      </c>
      <c r="S11" s="59">
        <v>136.5795405273395</v>
      </c>
      <c r="T11" s="59">
        <v>137.63038964398373</v>
      </c>
      <c r="U11" s="59">
        <v>136.90666000000002</v>
      </c>
      <c r="V11" s="59">
        <v>141.45236500000001</v>
      </c>
    </row>
    <row r="12" spans="1:23" ht="15" customHeight="1">
      <c r="A12" s="245" t="s">
        <v>245</v>
      </c>
      <c r="B12" s="218" t="s">
        <v>23</v>
      </c>
      <c r="C12" s="59">
        <v>185.64400000000001</v>
      </c>
      <c r="D12" s="59">
        <v>189.19824</v>
      </c>
      <c r="E12" s="59">
        <v>193.58860000000001</v>
      </c>
      <c r="F12" s="59">
        <v>197.44064</v>
      </c>
      <c r="G12" s="59">
        <v>199.70359999999997</v>
      </c>
      <c r="H12" s="59">
        <v>201.96356000000003</v>
      </c>
      <c r="I12" s="59">
        <v>203.54900000000001</v>
      </c>
      <c r="J12" s="59">
        <v>204.81635999999997</v>
      </c>
      <c r="K12" s="59">
        <v>201.08</v>
      </c>
      <c r="L12" s="59">
        <v>200.58916167664668</v>
      </c>
      <c r="M12" s="59">
        <v>215.0788</v>
      </c>
      <c r="N12" s="59">
        <v>211.09996000000001</v>
      </c>
      <c r="O12" s="59">
        <v>210.15260000000004</v>
      </c>
      <c r="P12" s="59">
        <v>209.75887869348787</v>
      </c>
      <c r="Q12" s="59">
        <v>203.84138296584226</v>
      </c>
      <c r="R12" s="59">
        <v>202.99227999999999</v>
      </c>
      <c r="S12" s="59">
        <v>200.56172004322457</v>
      </c>
      <c r="T12" s="59">
        <v>200.94972900885338</v>
      </c>
      <c r="U12" s="59">
        <v>201.41408000000004</v>
      </c>
      <c r="V12" s="59">
        <v>203.33680000000001</v>
      </c>
    </row>
    <row r="13" spans="1:23" ht="15" customHeight="1">
      <c r="A13" s="245" t="s">
        <v>33</v>
      </c>
      <c r="B13" s="218" t="s">
        <v>23</v>
      </c>
      <c r="C13" s="59">
        <v>41.812200000000004</v>
      </c>
      <c r="D13" s="59">
        <v>42.577919999999999</v>
      </c>
      <c r="E13" s="59">
        <v>43.243200000000002</v>
      </c>
      <c r="F13" s="59">
        <v>44.066880000000005</v>
      </c>
      <c r="G13" s="59">
        <v>44.478720000000003</v>
      </c>
      <c r="H13" s="59">
        <v>44.763840000000002</v>
      </c>
      <c r="I13" s="59">
        <v>45.336599999999997</v>
      </c>
      <c r="J13" s="59">
        <v>44.920079999999999</v>
      </c>
      <c r="K13" s="59">
        <v>44</v>
      </c>
      <c r="L13" s="59">
        <v>43.510419161676644</v>
      </c>
      <c r="M13" s="59">
        <v>46.420919999999995</v>
      </c>
      <c r="N13" s="59">
        <v>45.24192</v>
      </c>
      <c r="O13" s="59">
        <v>45.867600000000003</v>
      </c>
      <c r="P13" s="59">
        <v>40.279493947949398</v>
      </c>
      <c r="Q13" s="59">
        <v>39.086530796653072</v>
      </c>
      <c r="R13" s="59">
        <v>38.691215818258307</v>
      </c>
      <c r="S13" s="59">
        <v>36.706150853684889</v>
      </c>
      <c r="T13" s="59">
        <v>36.973422586914268</v>
      </c>
      <c r="U13" s="59">
        <v>36.916560000000004</v>
      </c>
      <c r="V13" s="59">
        <v>35.749079999999999</v>
      </c>
      <c r="W13" s="264"/>
    </row>
    <row r="14" spans="1:23" ht="15" customHeight="1">
      <c r="A14" s="44"/>
      <c r="B14" s="218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3" ht="15" customHeight="1">
      <c r="A15" s="212" t="s">
        <v>246</v>
      </c>
      <c r="B15" s="218" t="s">
        <v>56</v>
      </c>
      <c r="C15" s="59">
        <f>'3.1'!C30</f>
        <v>20358.781636463667</v>
      </c>
      <c r="D15" s="59">
        <f>'3.1'!D30</f>
        <v>19709.227230453955</v>
      </c>
      <c r="E15" s="59">
        <f>'3.1'!E30</f>
        <v>19249.086505670744</v>
      </c>
      <c r="F15" s="59">
        <f>'3.1'!F30</f>
        <v>19310.810738489025</v>
      </c>
      <c r="G15" s="59">
        <f>'3.1'!G30</f>
        <v>18790.362361773368</v>
      </c>
      <c r="H15" s="59">
        <f>'3.1'!H30</f>
        <v>17949.28090622311</v>
      </c>
      <c r="I15" s="59">
        <f>'3.1'!I30</f>
        <v>17895.295091723816</v>
      </c>
      <c r="J15" s="59">
        <f>'3.1'!J30</f>
        <v>17440.956270226547</v>
      </c>
      <c r="K15" s="59">
        <f>'3.1'!K30</f>
        <v>17946.630755207574</v>
      </c>
      <c r="L15" s="59">
        <f>'3.1'!L30</f>
        <v>17066.780346508003</v>
      </c>
      <c r="M15" s="59">
        <f>'3.1'!M30</f>
        <v>16706.008711616429</v>
      </c>
      <c r="N15" s="59">
        <f>'3.1'!N30</f>
        <v>17493.671664099369</v>
      </c>
      <c r="O15" s="59">
        <f>'3.1'!O30</f>
        <v>16780.840633919612</v>
      </c>
      <c r="P15" s="59">
        <f>'3.1'!P30</f>
        <v>17687.885214987225</v>
      </c>
      <c r="Q15" s="59">
        <f>'3.1'!Q30</f>
        <v>16583.521617713348</v>
      </c>
      <c r="R15" s="59">
        <f>'3.1'!R30</f>
        <v>16871.331743883024</v>
      </c>
      <c r="S15" s="59">
        <f>'3.1'!S30</f>
        <v>17249.136639390996</v>
      </c>
      <c r="T15" s="59">
        <f>'3.1'!T30</f>
        <v>16781.960182599862</v>
      </c>
      <c r="U15" s="59">
        <f>'3.1'!U30</f>
        <v>17520.49463959222</v>
      </c>
      <c r="V15" s="59">
        <f>'3.1'!V30</f>
        <v>17678.013737412773</v>
      </c>
    </row>
    <row r="16" spans="1:23" ht="15" customHeight="1">
      <c r="A16" s="213" t="s">
        <v>247</v>
      </c>
      <c r="B16" s="218" t="s">
        <v>56</v>
      </c>
      <c r="C16" s="59">
        <f>'3.2'!C25</f>
        <v>9518.0537956631815</v>
      </c>
      <c r="D16" s="59">
        <f>'3.2'!D25</f>
        <v>9283.2883097711056</v>
      </c>
      <c r="E16" s="59">
        <f>'3.2'!E25</f>
        <v>9106.0922079428037</v>
      </c>
      <c r="F16" s="59">
        <f>'3.2'!F25</f>
        <v>9192.2205441571386</v>
      </c>
      <c r="G16" s="59">
        <f>'3.2'!G25</f>
        <v>8992.5365485045422</v>
      </c>
      <c r="H16" s="59">
        <f>'3.2'!H25</f>
        <v>8671.9006540988339</v>
      </c>
      <c r="I16" s="59">
        <f>'3.2'!I25</f>
        <v>8819.4735710459499</v>
      </c>
      <c r="J16" s="59">
        <f>'3.2'!J25</f>
        <v>8629.8380960888408</v>
      </c>
      <c r="K16" s="59">
        <f>'3.2'!K25</f>
        <v>8991.2637876182871</v>
      </c>
      <c r="L16" s="59">
        <f>'3.2'!L25</f>
        <v>8611.2014601798855</v>
      </c>
      <c r="M16" s="59">
        <f>'3.2'!M25</f>
        <v>8476.5741761221452</v>
      </c>
      <c r="N16" s="59">
        <f>'3.2'!N25</f>
        <v>8573.2691468577959</v>
      </c>
      <c r="O16" s="59">
        <f>'3.2'!O25</f>
        <v>8249.8859162246499</v>
      </c>
      <c r="P16" s="59">
        <f>'3.2'!P25</f>
        <v>8731.7385262866046</v>
      </c>
      <c r="Q16" s="59">
        <f>'3.2'!Q25</f>
        <v>8216.7841037358739</v>
      </c>
      <c r="R16" s="59">
        <f>'3.2'!R25</f>
        <v>8414.7425247878491</v>
      </c>
      <c r="S16" s="59">
        <f>'3.2'!S25</f>
        <v>8537.8169394282049</v>
      </c>
      <c r="T16" s="59">
        <f>'3.2'!T25</f>
        <v>8344.5224961037184</v>
      </c>
      <c r="U16" s="59">
        <f>'3.2'!U25</f>
        <v>8743.5186486452785</v>
      </c>
      <c r="V16" s="59">
        <f>'3.2'!V25</f>
        <v>8817.2141262740824</v>
      </c>
      <c r="W16" s="265"/>
    </row>
    <row r="17" spans="1:23" ht="15" customHeight="1">
      <c r="A17" s="207"/>
      <c r="B17" s="218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</row>
    <row r="18" spans="1:23" ht="15" customHeight="1">
      <c r="A18" s="320" t="s">
        <v>250</v>
      </c>
      <c r="B18" s="218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</row>
    <row r="19" spans="1:23" s="198" customFormat="1" ht="15" customHeight="1">
      <c r="A19" s="219" t="s">
        <v>249</v>
      </c>
      <c r="B19" s="218" t="s">
        <v>23</v>
      </c>
      <c r="C19" s="59">
        <v>2519.7088709677419</v>
      </c>
      <c r="D19" s="59">
        <v>2757.1618709677418</v>
      </c>
      <c r="E19" s="59">
        <v>2624.1698709677421</v>
      </c>
      <c r="F19" s="59">
        <v>2685.1434009677423</v>
      </c>
      <c r="G19" s="59">
        <v>2576.7608859958727</v>
      </c>
      <c r="H19" s="59">
        <v>2533.8327607724214</v>
      </c>
      <c r="I19" s="59">
        <v>2571.2000144343451</v>
      </c>
      <c r="J19" s="59">
        <v>2213.5662574226221</v>
      </c>
      <c r="K19" s="59">
        <v>2513.1424858089149</v>
      </c>
      <c r="L19" s="59">
        <v>2437.7185485598102</v>
      </c>
      <c r="M19" s="59">
        <v>2635.6640000000002</v>
      </c>
      <c r="N19" s="59">
        <v>2303.4450000000002</v>
      </c>
      <c r="O19" s="59">
        <v>2397.4580000000001</v>
      </c>
      <c r="P19" s="59">
        <v>2525.9699999999998</v>
      </c>
      <c r="Q19" s="59">
        <v>2158.0410000000002</v>
      </c>
      <c r="R19" s="59">
        <v>2271.6570000000002</v>
      </c>
      <c r="S19" s="59">
        <v>2346.268</v>
      </c>
      <c r="T19" s="59">
        <v>2312.306</v>
      </c>
      <c r="U19" s="59">
        <v>2289.9</v>
      </c>
      <c r="V19" s="59">
        <v>2394.8110000000001</v>
      </c>
    </row>
    <row r="20" spans="1:23" ht="15" customHeight="1">
      <c r="A20" s="207"/>
      <c r="B20" s="218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8"/>
    </row>
    <row r="21" spans="1:23" ht="15" customHeight="1">
      <c r="A21" s="316" t="s">
        <v>248</v>
      </c>
      <c r="B21" s="218" t="s">
        <v>101</v>
      </c>
      <c r="C21" s="59">
        <v>145.83191485213175</v>
      </c>
      <c r="D21" s="59">
        <v>142.23461585916351</v>
      </c>
      <c r="E21" s="59">
        <v>137.10849327188239</v>
      </c>
      <c r="F21" s="59">
        <v>136.29127300693722</v>
      </c>
      <c r="G21" s="59">
        <v>131.1505094083773</v>
      </c>
      <c r="H21" s="59">
        <v>125.32894885453207</v>
      </c>
      <c r="I21" s="59">
        <v>127.67828424289846</v>
      </c>
      <c r="J21" s="59">
        <v>123.21668925762295</v>
      </c>
      <c r="K21" s="59">
        <v>130.42610123317112</v>
      </c>
      <c r="L21" s="59">
        <v>122.98288774430218</v>
      </c>
      <c r="M21" s="59">
        <v>121.9612713993823</v>
      </c>
      <c r="N21" s="59">
        <v>124.56101643757843</v>
      </c>
      <c r="O21" s="59">
        <v>117.29098940447069</v>
      </c>
      <c r="P21" s="59">
        <v>127.48057704884724</v>
      </c>
      <c r="Q21" s="59">
        <v>113.53602679535906</v>
      </c>
      <c r="R21" s="59">
        <v>118.02591101309862</v>
      </c>
      <c r="S21" s="59">
        <v>121.24997898375821</v>
      </c>
      <c r="T21" s="59">
        <v>117.80368054343403</v>
      </c>
      <c r="U21" s="82">
        <v>123.66000823363539</v>
      </c>
      <c r="V21" s="82">
        <v>125.82168238690574</v>
      </c>
      <c r="W21" s="198"/>
    </row>
    <row r="22" spans="1:23" ht="15" customHeight="1">
      <c r="A22" s="244" t="s">
        <v>32</v>
      </c>
      <c r="B22" s="218" t="s">
        <v>101</v>
      </c>
      <c r="C22" s="59">
        <v>131.30108048356649</v>
      </c>
      <c r="D22" s="59">
        <v>128.27118009891751</v>
      </c>
      <c r="E22" s="59">
        <v>122.9192235783859</v>
      </c>
      <c r="F22" s="59">
        <v>121.03051760495954</v>
      </c>
      <c r="G22" s="59">
        <v>116.47000438854349</v>
      </c>
      <c r="H22" s="59">
        <v>110.90590066067963</v>
      </c>
      <c r="I22" s="59">
        <v>113.10981212100643</v>
      </c>
      <c r="J22" s="59">
        <v>108.02285407966387</v>
      </c>
      <c r="K22" s="59">
        <v>115.79863237910737</v>
      </c>
      <c r="L22" s="59">
        <v>108.52938376694615</v>
      </c>
      <c r="M22" s="59">
        <v>107.14587577610726</v>
      </c>
      <c r="N22" s="59">
        <v>109.46712424634934</v>
      </c>
      <c r="O22" s="59">
        <v>101.16777618228561</v>
      </c>
      <c r="P22" s="59">
        <v>111.21313926882638</v>
      </c>
      <c r="Q22" s="59">
        <v>98.098458983681013</v>
      </c>
      <c r="R22" s="59">
        <v>102.44772315081538</v>
      </c>
      <c r="S22" s="59">
        <v>105.80523738994255</v>
      </c>
      <c r="T22" s="59">
        <v>101.50195065044859</v>
      </c>
      <c r="U22" s="59">
        <v>106.73249481058967</v>
      </c>
      <c r="V22" s="59">
        <v>107.6014811818969</v>
      </c>
      <c r="W22" s="264"/>
    </row>
    <row r="23" spans="1:23" ht="15" customHeight="1">
      <c r="A23" s="245" t="s">
        <v>243</v>
      </c>
      <c r="B23" s="218" t="s">
        <v>101</v>
      </c>
      <c r="C23" s="59">
        <v>13.154353416987124</v>
      </c>
      <c r="D23" s="59">
        <v>12.941370832679006</v>
      </c>
      <c r="E23" s="59">
        <v>13.182048360629807</v>
      </c>
      <c r="F23" s="59">
        <v>13.991752099709457</v>
      </c>
      <c r="G23" s="59">
        <v>13.442983188923536</v>
      </c>
      <c r="H23" s="59">
        <v>13.290442803996001</v>
      </c>
      <c r="I23" s="59">
        <v>13.448208809724182</v>
      </c>
      <c r="J23" s="59">
        <v>13.93179638508372</v>
      </c>
      <c r="K23" s="59">
        <v>13.634457641603319</v>
      </c>
      <c r="L23" s="59">
        <v>14.023863867976223</v>
      </c>
      <c r="M23" s="59">
        <v>14.390262647740904</v>
      </c>
      <c r="N23" s="59">
        <v>14.598263347684446</v>
      </c>
      <c r="O23" s="59">
        <v>15.617240451098334</v>
      </c>
      <c r="P23" s="59">
        <v>15.752432592038293</v>
      </c>
      <c r="Q23" s="59">
        <v>14.93209077245972</v>
      </c>
      <c r="R23" s="59">
        <v>15.06715749547349</v>
      </c>
      <c r="S23" s="59">
        <v>14.921155412944026</v>
      </c>
      <c r="T23" s="59">
        <v>15.786594057132378</v>
      </c>
      <c r="U23" s="59">
        <v>16.413120291461727</v>
      </c>
      <c r="V23" s="59">
        <v>17.640219955126131</v>
      </c>
      <c r="W23" s="264"/>
    </row>
    <row r="24" spans="1:23" ht="15" customHeight="1">
      <c r="A24" s="245" t="s">
        <v>244</v>
      </c>
      <c r="B24" s="218" t="s">
        <v>101</v>
      </c>
      <c r="C24" s="139">
        <v>1.1971886947396277</v>
      </c>
      <c r="D24" s="139">
        <v>0.84173629930167093</v>
      </c>
      <c r="E24" s="139">
        <v>0.82704075766236074</v>
      </c>
      <c r="F24" s="139">
        <v>1.0732031291312094</v>
      </c>
      <c r="G24" s="139">
        <v>1.0463853291939353</v>
      </c>
      <c r="H24" s="139">
        <v>0.94302344528029658</v>
      </c>
      <c r="I24" s="139">
        <v>0.94733733695119082</v>
      </c>
      <c r="J24" s="139">
        <v>0.89582892428552485</v>
      </c>
      <c r="K24" s="139">
        <v>0.81682806990234647</v>
      </c>
      <c r="L24" s="139">
        <v>0.16003548534768858</v>
      </c>
      <c r="M24" s="139">
        <v>0.17499732901995949</v>
      </c>
      <c r="N24" s="139">
        <v>0.19441489099478074</v>
      </c>
      <c r="O24" s="139">
        <v>0.21023678179286259</v>
      </c>
      <c r="P24" s="139">
        <v>0.23962649457246765</v>
      </c>
      <c r="Q24" s="139">
        <v>0.21336834991826467</v>
      </c>
      <c r="R24" s="139">
        <v>0.19804619591250788</v>
      </c>
      <c r="S24" s="139">
        <v>0.21060200997437709</v>
      </c>
      <c r="T24" s="139">
        <v>0.20215166495578429</v>
      </c>
      <c r="U24" s="139">
        <v>0.21310515250360829</v>
      </c>
      <c r="V24" s="139">
        <v>0.2671092498826918</v>
      </c>
      <c r="W24" s="264"/>
    </row>
    <row r="25" spans="1:23" ht="15" customHeight="1">
      <c r="A25" s="245" t="s">
        <v>245</v>
      </c>
      <c r="B25" s="218" t="s">
        <v>101</v>
      </c>
      <c r="C25" s="139">
        <v>0.17929225683849809</v>
      </c>
      <c r="D25" s="139">
        <v>0.18032862826531021</v>
      </c>
      <c r="E25" s="139">
        <v>0.18018057520433706</v>
      </c>
      <c r="F25" s="139">
        <v>0.19580017313700554</v>
      </c>
      <c r="G25" s="139">
        <v>0.19113650171635096</v>
      </c>
      <c r="H25" s="139">
        <v>0.18958194457613278</v>
      </c>
      <c r="I25" s="139">
        <v>0.17292597521665215</v>
      </c>
      <c r="J25" s="139">
        <v>0.36620986858984006</v>
      </c>
      <c r="K25" s="139">
        <v>0.17618314255806169</v>
      </c>
      <c r="L25" s="139">
        <v>0.26960462403212637</v>
      </c>
      <c r="M25" s="139">
        <v>0.25013564651415565</v>
      </c>
      <c r="N25" s="139">
        <v>0.30121395254989625</v>
      </c>
      <c r="O25" s="139">
        <v>0.29573598929388928</v>
      </c>
      <c r="P25" s="139">
        <v>0.2753786934100797</v>
      </c>
      <c r="Q25" s="139">
        <v>0.2921086893000468</v>
      </c>
      <c r="R25" s="139">
        <v>0.31298417089726255</v>
      </c>
      <c r="S25" s="139">
        <v>0.31298417089726255</v>
      </c>
      <c r="T25" s="139">
        <v>0.31298417089726255</v>
      </c>
      <c r="U25" s="139">
        <v>0.30128797908038285</v>
      </c>
      <c r="V25" s="139">
        <v>0.31287199999999998</v>
      </c>
    </row>
    <row r="26" spans="1:23" ht="15" customHeight="1">
      <c r="A26" s="245" t="s">
        <v>33</v>
      </c>
      <c r="B26" s="218" t="s">
        <v>101</v>
      </c>
      <c r="C26" s="139">
        <v>0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139">
        <v>0</v>
      </c>
      <c r="P26" s="139">
        <v>0</v>
      </c>
      <c r="Q26" s="139">
        <v>0</v>
      </c>
      <c r="R26" s="139">
        <v>0</v>
      </c>
      <c r="S26" s="139">
        <v>0</v>
      </c>
      <c r="T26" s="139">
        <v>0</v>
      </c>
      <c r="U26" s="139">
        <v>0</v>
      </c>
      <c r="V26" s="139">
        <v>0</v>
      </c>
    </row>
    <row r="27" spans="1:23" ht="15" customHeight="1">
      <c r="A27" s="21"/>
      <c r="B27" s="218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</row>
    <row r="28" spans="1:23" ht="15" customHeight="1">
      <c r="A28" s="320" t="s">
        <v>251</v>
      </c>
      <c r="B28" s="218"/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</row>
    <row r="29" spans="1:23" ht="15" customHeight="1">
      <c r="A29" s="213" t="s">
        <v>252</v>
      </c>
      <c r="B29" s="218" t="s">
        <v>23</v>
      </c>
      <c r="C29" s="59">
        <v>1384.0721897587691</v>
      </c>
      <c r="D29" s="59">
        <v>1402.5261968701964</v>
      </c>
      <c r="E29" s="59">
        <v>1450.4692284371924</v>
      </c>
      <c r="F29" s="59">
        <v>1432.46956995337</v>
      </c>
      <c r="G29" s="59">
        <v>1453.3261615887084</v>
      </c>
      <c r="H29" s="59">
        <v>1414.3122543073634</v>
      </c>
      <c r="I29" s="59">
        <v>1375.6147430082631</v>
      </c>
      <c r="J29" s="59">
        <v>1372.4753865966186</v>
      </c>
      <c r="K29" s="59">
        <v>1346.9427729861773</v>
      </c>
      <c r="L29" s="59">
        <v>1377.8818542347317</v>
      </c>
      <c r="M29" s="59">
        <v>1380.1469202478017</v>
      </c>
      <c r="N29" s="59">
        <v>1396.1555956002737</v>
      </c>
      <c r="O29" s="59">
        <v>1378.026849392028</v>
      </c>
      <c r="P29" s="59">
        <v>1388.7129039997674</v>
      </c>
      <c r="Q29" s="59">
        <v>1423.9743900805051</v>
      </c>
      <c r="R29" s="59">
        <v>1410.8245255982906</v>
      </c>
      <c r="S29" s="59">
        <v>1428.3800011846326</v>
      </c>
      <c r="T29" s="59">
        <v>1510.6624325230484</v>
      </c>
      <c r="U29" s="59">
        <v>1491.6423934633856</v>
      </c>
      <c r="V29" s="59" t="s">
        <v>192</v>
      </c>
    </row>
    <row r="30" spans="1:23" ht="15" customHeight="1">
      <c r="A30" s="241"/>
      <c r="B30" s="218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</row>
    <row r="31" spans="1:23" ht="15" customHeight="1">
      <c r="A31" s="213" t="s">
        <v>253</v>
      </c>
      <c r="B31" s="218" t="s">
        <v>99</v>
      </c>
      <c r="C31" s="59">
        <f t="shared" ref="C31:U31" si="0">C29/C5*1000</f>
        <v>36.702081349175813</v>
      </c>
      <c r="D31" s="59">
        <f t="shared" si="0"/>
        <v>36.895961825433311</v>
      </c>
      <c r="E31" s="59">
        <f t="shared" si="0"/>
        <v>37.941594821658747</v>
      </c>
      <c r="F31" s="59">
        <f t="shared" si="0"/>
        <v>37.252478869096556</v>
      </c>
      <c r="G31" s="59">
        <f t="shared" si="0"/>
        <v>37.645085261065852</v>
      </c>
      <c r="H31" s="59">
        <f t="shared" si="0"/>
        <v>36.360004030209367</v>
      </c>
      <c r="I31" s="59">
        <f t="shared" si="0"/>
        <v>34.720210575675495</v>
      </c>
      <c r="J31" s="59">
        <f t="shared" si="0"/>
        <v>34.552021212341238</v>
      </c>
      <c r="K31" s="59">
        <f t="shared" si="0"/>
        <v>33.609710873993841</v>
      </c>
      <c r="L31" s="59">
        <f t="shared" si="0"/>
        <v>34.285049496994993</v>
      </c>
      <c r="M31" s="59">
        <f t="shared" si="0"/>
        <v>34.245972066395417</v>
      </c>
      <c r="N31" s="59">
        <f t="shared" si="0"/>
        <v>35.869681052341122</v>
      </c>
      <c r="O31" s="59">
        <f t="shared" si="0"/>
        <v>35.220233333129585</v>
      </c>
      <c r="P31" s="59">
        <f t="shared" si="0"/>
        <v>35.267107804042141</v>
      </c>
      <c r="Q31" s="59">
        <f t="shared" si="0"/>
        <v>35.893687993559816</v>
      </c>
      <c r="R31" s="59">
        <f t="shared" si="0"/>
        <v>35.080302498900728</v>
      </c>
      <c r="S31" s="59">
        <f t="shared" si="0"/>
        <v>35.398874902347714</v>
      </c>
      <c r="T31" s="59">
        <f t="shared" si="0"/>
        <v>37.132522983139111</v>
      </c>
      <c r="U31" s="59">
        <f t="shared" si="0"/>
        <v>36.588559494294188</v>
      </c>
      <c r="V31" s="59" t="s">
        <v>192</v>
      </c>
    </row>
    <row r="32" spans="1:23" ht="15" customHeight="1">
      <c r="A32" s="213" t="s">
        <v>254</v>
      </c>
      <c r="B32" s="218" t="s">
        <v>99</v>
      </c>
      <c r="C32" s="59">
        <f t="shared" ref="C32:U32" si="1">C29/C6*1000</f>
        <v>17.158806009716649</v>
      </c>
      <c r="D32" s="59">
        <f t="shared" si="1"/>
        <v>17.37845157939848</v>
      </c>
      <c r="E32" s="59">
        <f t="shared" si="1"/>
        <v>17.94888608665384</v>
      </c>
      <c r="F32" s="59">
        <f t="shared" si="1"/>
        <v>17.732709714059336</v>
      </c>
      <c r="G32" s="59">
        <f t="shared" si="1"/>
        <v>18.015874231908938</v>
      </c>
      <c r="H32" s="59">
        <f t="shared" si="1"/>
        <v>17.5667395468355</v>
      </c>
      <c r="I32" s="59">
        <f t="shared" si="1"/>
        <v>17.111423867770551</v>
      </c>
      <c r="J32" s="59">
        <f t="shared" si="1"/>
        <v>17.1144611572279</v>
      </c>
      <c r="K32" s="59">
        <f t="shared" si="1"/>
        <v>16.838468509178131</v>
      </c>
      <c r="L32" s="59">
        <f t="shared" si="1"/>
        <v>17.298837993849872</v>
      </c>
      <c r="M32" s="59">
        <f t="shared" si="1"/>
        <v>17.376294210379363</v>
      </c>
      <c r="N32" s="59">
        <f t="shared" si="1"/>
        <v>17.57895287955823</v>
      </c>
      <c r="O32" s="59">
        <f t="shared" si="1"/>
        <v>17.315157999522874</v>
      </c>
      <c r="P32" s="59">
        <f t="shared" si="1"/>
        <v>17.409835067569734</v>
      </c>
      <c r="Q32" s="59">
        <f t="shared" si="1"/>
        <v>17.784562997458472</v>
      </c>
      <c r="R32" s="59">
        <f t="shared" si="1"/>
        <v>17.496645653177204</v>
      </c>
      <c r="S32" s="59">
        <f t="shared" si="1"/>
        <v>17.521405279367933</v>
      </c>
      <c r="T32" s="59">
        <f t="shared" si="1"/>
        <v>18.463467318386297</v>
      </c>
      <c r="U32" s="59">
        <f t="shared" si="1"/>
        <v>18.259344776274123</v>
      </c>
      <c r="V32" s="59" t="s">
        <v>192</v>
      </c>
    </row>
    <row r="33" spans="1:23" ht="15" customHeight="1">
      <c r="A33" s="207"/>
      <c r="B33" s="218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</row>
    <row r="34" spans="1:23" ht="15" customHeight="1">
      <c r="A34" s="320" t="s">
        <v>255</v>
      </c>
      <c r="B34" s="218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</row>
    <row r="35" spans="1:23" ht="15" customHeight="1">
      <c r="A35" s="316" t="s">
        <v>256</v>
      </c>
      <c r="B35" s="218" t="s">
        <v>101</v>
      </c>
      <c r="C35" s="59">
        <v>100.16727445850101</v>
      </c>
      <c r="D35" s="59">
        <v>101.54727389227972</v>
      </c>
      <c r="E35" s="59">
        <v>105.08700971308932</v>
      </c>
      <c r="F35" s="59">
        <v>103.80320352947383</v>
      </c>
      <c r="G35" s="59">
        <v>105.35752217836217</v>
      </c>
      <c r="H35" s="59">
        <v>102.50544588216476</v>
      </c>
      <c r="I35" s="59">
        <v>99.62931878304812</v>
      </c>
      <c r="J35" s="59">
        <v>99.387504787838324</v>
      </c>
      <c r="K35" s="59">
        <v>98.505423014775914</v>
      </c>
      <c r="L35" s="59">
        <v>100.72484908404734</v>
      </c>
      <c r="M35" s="59">
        <v>100.91701454684312</v>
      </c>
      <c r="N35" s="59">
        <v>102.01109436520322</v>
      </c>
      <c r="O35" s="59">
        <v>100.67712888157622</v>
      </c>
      <c r="P35" s="59">
        <v>101.46433903084824</v>
      </c>
      <c r="Q35" s="59">
        <v>104.20617168776265</v>
      </c>
      <c r="R35" s="59">
        <v>104.93494265347037</v>
      </c>
      <c r="S35" s="59">
        <v>106.30058605126118</v>
      </c>
      <c r="T35" s="59">
        <v>112.39853883919855</v>
      </c>
      <c r="U35" s="59">
        <v>110.96581917981949</v>
      </c>
      <c r="V35" s="59">
        <v>110.96581917981949</v>
      </c>
      <c r="W35" s="264"/>
    </row>
    <row r="36" spans="1:23" ht="15" customHeight="1">
      <c r="A36" s="207"/>
      <c r="B36" s="218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</row>
    <row r="37" spans="1:23" ht="15" customHeight="1">
      <c r="A37" s="319" t="s">
        <v>102</v>
      </c>
      <c r="B37" s="218" t="s">
        <v>23</v>
      </c>
      <c r="C37" s="59">
        <f t="shared" ref="C37:V37" si="2">SUM(C29,C8)</f>
        <v>4147.751146895851</v>
      </c>
      <c r="D37" s="59">
        <f t="shared" si="2"/>
        <v>4099.4551195168715</v>
      </c>
      <c r="E37" s="59">
        <f t="shared" si="2"/>
        <v>4099.401294762919</v>
      </c>
      <c r="F37" s="59">
        <f t="shared" si="2"/>
        <v>4105.4667093598437</v>
      </c>
      <c r="G37" s="59">
        <f t="shared" si="2"/>
        <v>4064.6318827500572</v>
      </c>
      <c r="H37" s="59">
        <f t="shared" si="2"/>
        <v>3927.5651671296109</v>
      </c>
      <c r="I37" s="59">
        <f t="shared" si="2"/>
        <v>3927.852293526973</v>
      </c>
      <c r="J37" s="59">
        <f t="shared" si="2"/>
        <v>3866.3186730110856</v>
      </c>
      <c r="K37" s="59">
        <f t="shared" si="2"/>
        <v>3935.9606784782536</v>
      </c>
      <c r="L37" s="59">
        <f t="shared" si="2"/>
        <v>3846.9129389928671</v>
      </c>
      <c r="M37" s="59">
        <f t="shared" si="2"/>
        <v>3803.7209198405071</v>
      </c>
      <c r="N37" s="59">
        <f t="shared" si="2"/>
        <v>3847.221766160892</v>
      </c>
      <c r="O37" s="59">
        <f t="shared" si="2"/>
        <v>3741.4795874868396</v>
      </c>
      <c r="P37" s="59">
        <f t="shared" si="2"/>
        <v>3895.8974112371743</v>
      </c>
      <c r="Q37" s="59">
        <f t="shared" si="2"/>
        <v>3792.2302202386186</v>
      </c>
      <c r="R37" s="59">
        <f t="shared" si="2"/>
        <v>3853.2810618635267</v>
      </c>
      <c r="S37" s="59">
        <f t="shared" si="2"/>
        <v>3933.8512486146756</v>
      </c>
      <c r="T37" s="59">
        <f t="shared" si="2"/>
        <v>3968.3315689834881</v>
      </c>
      <c r="U37" s="59">
        <f t="shared" si="2"/>
        <v>4062.8285902484668</v>
      </c>
      <c r="V37" s="59">
        <f t="shared" si="2"/>
        <v>2600.411639185153</v>
      </c>
    </row>
    <row r="38" spans="1:23" ht="15" customHeight="1">
      <c r="A38" s="213" t="s">
        <v>98</v>
      </c>
      <c r="B38" s="218" t="s">
        <v>99</v>
      </c>
      <c r="C38" s="59">
        <f t="shared" ref="C38:V38" si="3">SUM(C31,C15)</f>
        <v>20395.483717812844</v>
      </c>
      <c r="D38" s="59">
        <f t="shared" si="3"/>
        <v>19746.123192279389</v>
      </c>
      <c r="E38" s="59">
        <f t="shared" si="3"/>
        <v>19287.028100492404</v>
      </c>
      <c r="F38" s="59">
        <f t="shared" si="3"/>
        <v>19348.063217358122</v>
      </c>
      <c r="G38" s="59">
        <f t="shared" si="3"/>
        <v>18828.007447034433</v>
      </c>
      <c r="H38" s="59">
        <f t="shared" si="3"/>
        <v>17985.640910253318</v>
      </c>
      <c r="I38" s="59">
        <f t="shared" si="3"/>
        <v>17930.015302299493</v>
      </c>
      <c r="J38" s="59">
        <f t="shared" si="3"/>
        <v>17475.508291438888</v>
      </c>
      <c r="K38" s="59">
        <f t="shared" si="3"/>
        <v>17980.240466081566</v>
      </c>
      <c r="L38" s="59">
        <f t="shared" si="3"/>
        <v>17101.065396004997</v>
      </c>
      <c r="M38" s="59">
        <f t="shared" si="3"/>
        <v>16740.254683682822</v>
      </c>
      <c r="N38" s="59">
        <f t="shared" si="3"/>
        <v>17529.541345151709</v>
      </c>
      <c r="O38" s="59">
        <f t="shared" si="3"/>
        <v>16816.060867252741</v>
      </c>
      <c r="P38" s="59">
        <f t="shared" si="3"/>
        <v>17723.152322791269</v>
      </c>
      <c r="Q38" s="59">
        <f t="shared" si="3"/>
        <v>16619.415305706909</v>
      </c>
      <c r="R38" s="59">
        <f t="shared" si="3"/>
        <v>16906.412046381924</v>
      </c>
      <c r="S38" s="59">
        <f t="shared" si="3"/>
        <v>17284.535514293344</v>
      </c>
      <c r="T38" s="59">
        <f t="shared" si="3"/>
        <v>16819.092705583</v>
      </c>
      <c r="U38" s="59">
        <f t="shared" si="3"/>
        <v>17557.083199086515</v>
      </c>
      <c r="V38" s="59">
        <f t="shared" si="3"/>
        <v>17678.013737412773</v>
      </c>
    </row>
    <row r="39" spans="1:23" ht="15" customHeight="1">
      <c r="A39" s="213" t="s">
        <v>100</v>
      </c>
      <c r="B39" s="218" t="s">
        <v>99</v>
      </c>
      <c r="C39" s="59">
        <f t="shared" ref="C39:V39" si="4">SUM(C32,C16)</f>
        <v>9535.212601672898</v>
      </c>
      <c r="D39" s="59">
        <f t="shared" si="4"/>
        <v>9300.6667613505033</v>
      </c>
      <c r="E39" s="59">
        <f t="shared" si="4"/>
        <v>9124.0410940294569</v>
      </c>
      <c r="F39" s="59">
        <f t="shared" si="4"/>
        <v>9209.9532538711974</v>
      </c>
      <c r="G39" s="59">
        <f t="shared" si="4"/>
        <v>9010.5524227364513</v>
      </c>
      <c r="H39" s="59">
        <f t="shared" si="4"/>
        <v>8689.4673936456693</v>
      </c>
      <c r="I39" s="59">
        <f t="shared" si="4"/>
        <v>8836.5849949137209</v>
      </c>
      <c r="J39" s="59">
        <f t="shared" si="4"/>
        <v>8646.952557246068</v>
      </c>
      <c r="K39" s="59">
        <f t="shared" si="4"/>
        <v>9008.1022561274658</v>
      </c>
      <c r="L39" s="59">
        <f t="shared" si="4"/>
        <v>8628.5002981737362</v>
      </c>
      <c r="M39" s="59">
        <f t="shared" si="4"/>
        <v>8493.9504703325238</v>
      </c>
      <c r="N39" s="59">
        <f t="shared" si="4"/>
        <v>8590.8480997373536</v>
      </c>
      <c r="O39" s="59">
        <f t="shared" si="4"/>
        <v>8267.2010742241728</v>
      </c>
      <c r="P39" s="59">
        <f t="shared" si="4"/>
        <v>8749.148361354175</v>
      </c>
      <c r="Q39" s="59">
        <f t="shared" si="4"/>
        <v>8234.5686667333321</v>
      </c>
      <c r="R39" s="59">
        <f t="shared" si="4"/>
        <v>8432.2391704410256</v>
      </c>
      <c r="S39" s="59">
        <f t="shared" si="4"/>
        <v>8555.3383447075721</v>
      </c>
      <c r="T39" s="59">
        <f t="shared" si="4"/>
        <v>8362.9859634221048</v>
      </c>
      <c r="U39" s="59">
        <f t="shared" si="4"/>
        <v>8761.7779934215523</v>
      </c>
      <c r="V39" s="59">
        <f t="shared" si="4"/>
        <v>8817.2141262740824</v>
      </c>
    </row>
    <row r="40" spans="1:23" ht="15" customHeight="1">
      <c r="A40" s="207"/>
      <c r="B40" s="218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3" ht="15" customHeight="1">
      <c r="A41" s="316" t="s">
        <v>257</v>
      </c>
      <c r="B41" s="218" t="s">
        <v>101</v>
      </c>
      <c r="C41" s="59">
        <v>245.99918931063277</v>
      </c>
      <c r="D41" s="59">
        <v>243.78188975144323</v>
      </c>
      <c r="E41" s="59">
        <v>242.19550298497168</v>
      </c>
      <c r="F41" s="59">
        <v>240.09447653641104</v>
      </c>
      <c r="G41" s="59">
        <v>236.50803158673946</v>
      </c>
      <c r="H41" s="59">
        <v>227.83439473669685</v>
      </c>
      <c r="I41" s="59">
        <v>227.30760302594661</v>
      </c>
      <c r="J41" s="59">
        <v>222.60419404546124</v>
      </c>
      <c r="K41" s="59">
        <v>228.93152424794704</v>
      </c>
      <c r="L41" s="59">
        <v>223.70773682834954</v>
      </c>
      <c r="M41" s="59">
        <v>222.87828594622539</v>
      </c>
      <c r="N41" s="59">
        <v>226.57211080278165</v>
      </c>
      <c r="O41" s="59">
        <v>217.96811828604689</v>
      </c>
      <c r="P41" s="59">
        <v>228.94491607969545</v>
      </c>
      <c r="Q41" s="59">
        <v>226.48006178565996</v>
      </c>
      <c r="R41" s="59">
        <v>231.39537403883713</v>
      </c>
      <c r="S41" s="59">
        <v>234.35372310880257</v>
      </c>
      <c r="T41" s="59">
        <v>230.23458724497902</v>
      </c>
      <c r="U41" s="59">
        <v>234.65107208757789</v>
      </c>
      <c r="V41" s="59">
        <v>236.37658145432448</v>
      </c>
    </row>
    <row r="42" spans="1:23" ht="15" customHeight="1">
      <c r="A42" s="238"/>
      <c r="B42" s="218"/>
      <c r="C42" s="314"/>
      <c r="D42" s="314"/>
      <c r="E42" s="314"/>
      <c r="F42" s="314"/>
      <c r="G42" s="314"/>
      <c r="H42" s="314"/>
      <c r="I42" s="314"/>
      <c r="J42" s="314"/>
      <c r="K42" s="314"/>
      <c r="L42" s="314"/>
      <c r="M42" s="314"/>
      <c r="N42" s="314"/>
      <c r="O42" s="314"/>
      <c r="P42" s="314"/>
      <c r="Q42" s="314"/>
      <c r="R42" s="314"/>
      <c r="S42" s="314"/>
      <c r="T42" s="314"/>
      <c r="U42" s="314"/>
      <c r="V42" s="314"/>
    </row>
    <row r="43" spans="1:23" ht="15" customHeight="1">
      <c r="A43" s="243"/>
      <c r="B43" s="221"/>
      <c r="C43" s="315"/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N43" s="315"/>
      <c r="O43" s="315"/>
      <c r="P43" s="315"/>
      <c r="Q43" s="315"/>
      <c r="R43" s="315"/>
      <c r="S43" s="315"/>
      <c r="T43" s="315"/>
      <c r="U43" s="315"/>
      <c r="V43" s="315"/>
    </row>
    <row r="44" spans="1:23" ht="15" customHeight="1">
      <c r="A44" s="320" t="s">
        <v>258</v>
      </c>
      <c r="B44" s="221"/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5"/>
    </row>
    <row r="45" spans="1:23" ht="15" customHeight="1">
      <c r="A45" s="213" t="s">
        <v>261</v>
      </c>
      <c r="B45" s="218" t="s">
        <v>23</v>
      </c>
      <c r="C45" s="59">
        <v>3903.7810607265114</v>
      </c>
      <c r="D45" s="59">
        <v>4159.6880678379384</v>
      </c>
      <c r="E45" s="59">
        <v>4074.6390994049348</v>
      </c>
      <c r="F45" s="59">
        <v>4117.6129709211109</v>
      </c>
      <c r="G45" s="59">
        <v>4030.0870475845813</v>
      </c>
      <c r="H45" s="59">
        <v>3947.6800937902326</v>
      </c>
      <c r="I45" s="59">
        <v>3946.8147574426075</v>
      </c>
      <c r="J45" s="59">
        <v>3586.0416440192412</v>
      </c>
      <c r="K45" s="59">
        <v>3860.0852587950917</v>
      </c>
      <c r="L45" s="59">
        <v>3815.6004027945423</v>
      </c>
      <c r="M45" s="59">
        <v>4015.8109202478022</v>
      </c>
      <c r="N45" s="59">
        <v>3699.6005956002737</v>
      </c>
      <c r="O45" s="59">
        <v>3775.4851509273535</v>
      </c>
      <c r="P45" s="59">
        <v>3914.6829039997674</v>
      </c>
      <c r="Q45" s="59">
        <v>3582.0143900805047</v>
      </c>
      <c r="R45" s="59">
        <v>3682.4815255982903</v>
      </c>
      <c r="S45" s="59">
        <v>3774.6480011846324</v>
      </c>
      <c r="T45" s="59">
        <v>3822.9684325230487</v>
      </c>
      <c r="U45" s="59">
        <v>3781.7013934633851</v>
      </c>
      <c r="V45" s="59" t="s">
        <v>192</v>
      </c>
      <c r="W45" s="264"/>
    </row>
    <row r="46" spans="1:23" ht="15" customHeight="1">
      <c r="A46" s="320" t="s">
        <v>259</v>
      </c>
      <c r="B46" s="21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264"/>
    </row>
    <row r="47" spans="1:23" ht="15" customHeight="1">
      <c r="A47" s="213" t="s">
        <v>262</v>
      </c>
      <c r="B47" s="218" t="s">
        <v>23</v>
      </c>
      <c r="C47" s="59">
        <v>14290.35582178953</v>
      </c>
      <c r="D47" s="59">
        <v>14590.136372774905</v>
      </c>
      <c r="E47" s="59">
        <v>14357.269614048328</v>
      </c>
      <c r="F47" s="59">
        <v>14530.843366555782</v>
      </c>
      <c r="G47" s="59">
        <v>14515.95897132875</v>
      </c>
      <c r="H47" s="59">
        <v>14781.337201345868</v>
      </c>
      <c r="I47" s="59">
        <v>15003.378592274874</v>
      </c>
      <c r="J47" s="59">
        <v>14515.844178117681</v>
      </c>
      <c r="K47" s="59">
        <v>14771.721443475371</v>
      </c>
      <c r="L47" s="59">
        <v>13871.973932086996</v>
      </c>
      <c r="M47" s="59">
        <v>14731.711842759529</v>
      </c>
      <c r="N47" s="59">
        <v>14052.033970866018</v>
      </c>
      <c r="O47" s="59">
        <v>13860.733216685676</v>
      </c>
      <c r="P47" s="59">
        <v>14133.603514955514</v>
      </c>
      <c r="Q47" s="59">
        <v>13562.288469610594</v>
      </c>
      <c r="R47" s="59">
        <v>13707.129165167928</v>
      </c>
      <c r="S47" s="59">
        <v>13824.812896155054</v>
      </c>
      <c r="T47" s="59">
        <v>13590.302892625383</v>
      </c>
      <c r="U47" s="59">
        <v>13170.336515564899</v>
      </c>
      <c r="V47" s="59" t="s">
        <v>192</v>
      </c>
    </row>
    <row r="48" spans="1:23" ht="15" customHeight="1">
      <c r="A48" s="320" t="s">
        <v>263</v>
      </c>
      <c r="B48" s="21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3" ht="15" customHeight="1">
      <c r="A49" s="213" t="s">
        <v>260</v>
      </c>
      <c r="B49" s="218" t="s">
        <v>101</v>
      </c>
      <c r="C49" s="59">
        <v>958.08245505604566</v>
      </c>
      <c r="D49" s="59">
        <v>990.58577387717401</v>
      </c>
      <c r="E49" s="59">
        <v>977.56425671095417</v>
      </c>
      <c r="F49" s="59">
        <v>988.16922977391403</v>
      </c>
      <c r="G49" s="59">
        <v>993.44591133578001</v>
      </c>
      <c r="H49" s="59">
        <v>982.12197483395289</v>
      </c>
      <c r="I49" s="59">
        <v>1007.0476171811872</v>
      </c>
      <c r="J49" s="59">
        <v>1001.3376668410075</v>
      </c>
      <c r="K49" s="59">
        <v>1013.715691033435</v>
      </c>
      <c r="L49" s="59">
        <v>942.14485087434809</v>
      </c>
      <c r="M49" s="59">
        <v>996.51298964071839</v>
      </c>
      <c r="N49" s="59">
        <v>967.65202883403833</v>
      </c>
      <c r="O49" s="59">
        <v>988.29608614003087</v>
      </c>
      <c r="P49" s="59">
        <v>1004.4948391613181</v>
      </c>
      <c r="Q49" s="59">
        <v>958.28894246445566</v>
      </c>
      <c r="R49" s="59">
        <v>965.40566949155595</v>
      </c>
      <c r="S49" s="59">
        <v>970.09397684127305</v>
      </c>
      <c r="T49" s="59">
        <v>940.76702525415169</v>
      </c>
      <c r="U49" s="59">
        <v>911.01449192129178</v>
      </c>
      <c r="V49" s="59" t="s">
        <v>192</v>
      </c>
      <c r="W49" s="265"/>
    </row>
    <row r="50" spans="1:23" ht="20.100000000000001" customHeight="1">
      <c r="A50" s="322" t="s">
        <v>25</v>
      </c>
      <c r="B50" s="217"/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</row>
    <row r="51" spans="1:23" ht="15" customHeight="1">
      <c r="A51" s="47" t="s">
        <v>264</v>
      </c>
      <c r="B51" s="293"/>
      <c r="C51" s="293"/>
      <c r="D51" s="293"/>
      <c r="E51" s="20"/>
      <c r="H51" s="198"/>
    </row>
    <row r="52" spans="1:23" ht="15" customHeight="1">
      <c r="A52" s="323" t="s">
        <v>216</v>
      </c>
      <c r="B52" s="293"/>
      <c r="C52" s="293"/>
      <c r="D52" s="293"/>
      <c r="E52" s="20"/>
      <c r="H52" s="198"/>
    </row>
    <row r="53" spans="1:23" ht="15" customHeight="1">
      <c r="A53" s="208" t="s">
        <v>265</v>
      </c>
    </row>
    <row r="54" spans="1:23" ht="15" customHeight="1">
      <c r="A54" s="324" t="s">
        <v>266</v>
      </c>
      <c r="B54" s="203"/>
    </row>
    <row r="55" spans="1:23" ht="15" customHeight="1">
      <c r="A55" s="208" t="s">
        <v>267</v>
      </c>
      <c r="R55" s="254"/>
      <c r="S55" s="255"/>
    </row>
    <row r="56" spans="1:23" ht="15" customHeight="1">
      <c r="A56" s="208" t="s">
        <v>268</v>
      </c>
      <c r="B56" s="203"/>
      <c r="R56" s="254"/>
      <c r="S56" s="20"/>
    </row>
    <row r="57" spans="1:23" ht="15" customHeight="1">
      <c r="A57" s="208" t="s">
        <v>269</v>
      </c>
      <c r="B57" s="203"/>
      <c r="R57" s="254"/>
      <c r="S57" s="255"/>
    </row>
    <row r="58" spans="1:23" ht="15" customHeight="1">
      <c r="A58" s="208" t="s">
        <v>270</v>
      </c>
      <c r="B58" s="203"/>
      <c r="R58" s="254"/>
      <c r="S58" s="70"/>
    </row>
    <row r="59" spans="1:23" ht="15" customHeight="1">
      <c r="A59" s="208" t="s">
        <v>271</v>
      </c>
      <c r="B59" s="203"/>
      <c r="R59" s="254"/>
      <c r="S59" s="70"/>
    </row>
    <row r="60" spans="1:23" ht="15" customHeight="1">
      <c r="A60" s="208" t="s">
        <v>272</v>
      </c>
      <c r="R60" s="20"/>
      <c r="S60" s="255"/>
    </row>
    <row r="61" spans="1:23" ht="15" customHeight="1">
      <c r="A61" s="208" t="s">
        <v>273</v>
      </c>
    </row>
    <row r="62" spans="1:23" ht="15" customHeight="1">
      <c r="A62" s="324" t="s">
        <v>209</v>
      </c>
      <c r="B62" s="203"/>
    </row>
    <row r="63" spans="1:23" ht="15" customHeight="1">
      <c r="A63" s="211" t="s">
        <v>274</v>
      </c>
    </row>
    <row r="64" spans="1:23" ht="15" customHeight="1">
      <c r="A64" s="211" t="s">
        <v>275</v>
      </c>
      <c r="B64" s="203"/>
    </row>
    <row r="65" spans="1:1" ht="15.75" customHeight="1">
      <c r="A65" s="211"/>
    </row>
  </sheetData>
  <pageMargins left="0.59055118110236227" right="0.19685039370078741" top="0.78740157480314965" bottom="0.78740157480314965" header="0.51181102362204722" footer="0.31496062992125984"/>
  <pageSetup paperSize="9" scale="70" firstPageNumber="9" orientation="portrait" r:id="rId1"/>
  <headerFooter alignWithMargins="0">
    <oddFooter>&amp;L&amp;"MetaNormalLF-Roman,Standard"Statistisches Bundesamt, Private Haushalte und Umwelt, 2021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/>
  </sheetViews>
  <sheetFormatPr baseColWidth="10" defaultRowHeight="12.75"/>
  <cols>
    <col min="1" max="1" width="40.7109375" style="20" customWidth="1"/>
    <col min="2" max="2" width="11.7109375" style="20" customWidth="1"/>
    <col min="3" max="3" width="10.28515625" style="20" customWidth="1"/>
    <col min="4" max="7" width="10.28515625" style="20" hidden="1" customWidth="1"/>
    <col min="8" max="8" width="10.28515625" style="20" customWidth="1"/>
    <col min="9" max="12" width="10.28515625" style="20" hidden="1" customWidth="1"/>
    <col min="13" max="13" width="10.28515625" style="20" customWidth="1"/>
    <col min="14" max="17" width="10.28515625" style="20" hidden="1" customWidth="1"/>
    <col min="18" max="22" width="10.28515625" style="20" customWidth="1"/>
    <col min="23" max="16384" width="11.42578125" style="20"/>
  </cols>
  <sheetData>
    <row r="1" spans="1:23" s="36" customFormat="1" ht="20.100000000000001" customHeight="1">
      <c r="A1" s="311" t="s">
        <v>181</v>
      </c>
      <c r="C1" s="64"/>
    </row>
    <row r="2" spans="1:23" s="36" customFormat="1" ht="20.100000000000001" customHeight="1">
      <c r="A2" s="329" t="s">
        <v>134</v>
      </c>
      <c r="B2" s="68"/>
      <c r="C2" s="63"/>
    </row>
    <row r="3" spans="1:23" s="89" customFormat="1" ht="20.100000000000001" customHeight="1">
      <c r="A3" s="87"/>
      <c r="B3" s="87"/>
    </row>
    <row r="4" spans="1:23" ht="24.95" customHeight="1">
      <c r="A4" s="388" t="s">
        <v>45</v>
      </c>
      <c r="B4" s="185" t="s">
        <v>22</v>
      </c>
      <c r="C4" s="57">
        <v>2000</v>
      </c>
      <c r="D4" s="57">
        <v>2001</v>
      </c>
      <c r="E4" s="54">
        <v>2002</v>
      </c>
      <c r="F4" s="57">
        <v>2003</v>
      </c>
      <c r="G4" s="54">
        <v>2004</v>
      </c>
      <c r="H4" s="54">
        <v>2005</v>
      </c>
      <c r="I4" s="57">
        <v>2006</v>
      </c>
      <c r="J4" s="57">
        <v>2007</v>
      </c>
      <c r="K4" s="57">
        <v>2008</v>
      </c>
      <c r="L4" s="54">
        <v>2009</v>
      </c>
      <c r="M4" s="57">
        <v>2010</v>
      </c>
      <c r="N4" s="54">
        <v>2011</v>
      </c>
      <c r="O4" s="57">
        <v>2012</v>
      </c>
      <c r="P4" s="57">
        <v>2013</v>
      </c>
      <c r="Q4" s="57">
        <v>2014</v>
      </c>
      <c r="R4" s="55">
        <v>2015</v>
      </c>
      <c r="S4" s="57">
        <v>2016</v>
      </c>
      <c r="T4" s="55">
        <v>2017</v>
      </c>
      <c r="U4" s="187">
        <v>2018</v>
      </c>
      <c r="V4" s="186">
        <v>2019</v>
      </c>
      <c r="W4" s="89"/>
    </row>
    <row r="5" spans="1:23" s="75" customFormat="1" ht="15" customHeight="1">
      <c r="A5" s="325" t="s">
        <v>46</v>
      </c>
      <c r="B5" s="220"/>
      <c r="W5" s="89"/>
    </row>
    <row r="6" spans="1:23" s="75" customFormat="1" ht="15" customHeight="1">
      <c r="A6" s="219" t="s">
        <v>31</v>
      </c>
      <c r="B6" s="189" t="s">
        <v>23</v>
      </c>
      <c r="C6" s="74">
        <v>837.83967649335852</v>
      </c>
      <c r="D6" s="74">
        <v>810.06636350337226</v>
      </c>
      <c r="E6" s="74">
        <v>733.70144500736126</v>
      </c>
      <c r="F6" s="74">
        <v>709.30153932592884</v>
      </c>
      <c r="G6" s="74">
        <v>679.74365191484662</v>
      </c>
      <c r="H6" s="74">
        <v>632.4520757725644</v>
      </c>
      <c r="I6" s="74">
        <v>602.78211365297511</v>
      </c>
      <c r="J6" s="74">
        <v>558.53178862779737</v>
      </c>
      <c r="K6" s="74">
        <v>582.60204718647299</v>
      </c>
      <c r="L6" s="74">
        <v>533.5776977529257</v>
      </c>
      <c r="M6" s="74">
        <v>510.12335028723453</v>
      </c>
      <c r="N6" s="74">
        <v>478.81869603491418</v>
      </c>
      <c r="O6" s="74">
        <v>440.7120788809674</v>
      </c>
      <c r="P6" s="74">
        <v>537.47961350646085</v>
      </c>
      <c r="Q6" s="74">
        <v>474.68606280512461</v>
      </c>
      <c r="R6" s="74">
        <v>487.97516812180424</v>
      </c>
      <c r="S6" s="74">
        <v>482.99150647504018</v>
      </c>
      <c r="T6" s="74">
        <v>476.3131995446945</v>
      </c>
      <c r="U6" s="74">
        <v>449.76796467148762</v>
      </c>
      <c r="V6" s="74">
        <v>448.1770769415798</v>
      </c>
      <c r="W6" s="89"/>
    </row>
    <row r="7" spans="1:23" s="75" customFormat="1" ht="15" customHeight="1">
      <c r="A7" s="219" t="s">
        <v>34</v>
      </c>
      <c r="B7" s="189" t="s">
        <v>23</v>
      </c>
      <c r="C7" s="317">
        <v>1066.7882898919001</v>
      </c>
      <c r="D7" s="317">
        <v>1035.5243668166349</v>
      </c>
      <c r="E7" s="317">
        <v>1046.8067537512079</v>
      </c>
      <c r="F7" s="317">
        <v>1072.6809437968379</v>
      </c>
      <c r="G7" s="317">
        <v>1038.1837407748494</v>
      </c>
      <c r="H7" s="317">
        <v>997.31577887695357</v>
      </c>
      <c r="I7" s="317">
        <v>1024.6455108963082</v>
      </c>
      <c r="J7" s="317">
        <v>995.36559628611917</v>
      </c>
      <c r="K7" s="317">
        <v>1030.5748351407813</v>
      </c>
      <c r="L7" s="317">
        <v>963.36494488304515</v>
      </c>
      <c r="M7" s="317">
        <v>922.70163048415486</v>
      </c>
      <c r="N7" s="317">
        <v>933.75573717695443</v>
      </c>
      <c r="O7" s="317">
        <v>944.15545442688313</v>
      </c>
      <c r="P7" s="317">
        <v>973.64264747925665</v>
      </c>
      <c r="Q7" s="317">
        <v>908.85709849907948</v>
      </c>
      <c r="R7" s="317">
        <v>954.72566593963666</v>
      </c>
      <c r="S7" s="317">
        <v>999.05540352982496</v>
      </c>
      <c r="T7" s="317">
        <v>967.79044647132639</v>
      </c>
      <c r="U7" s="317">
        <v>1072.2694093407804</v>
      </c>
      <c r="V7" s="317">
        <v>1070.4604084999999</v>
      </c>
      <c r="W7" s="89"/>
    </row>
    <row r="8" spans="1:23" s="75" customFormat="1" ht="15" customHeight="1">
      <c r="A8" s="219" t="s">
        <v>35</v>
      </c>
      <c r="B8" s="189" t="s">
        <v>23</v>
      </c>
      <c r="C8" s="74">
        <v>476.74438061041292</v>
      </c>
      <c r="D8" s="74">
        <v>481.6549128207302</v>
      </c>
      <c r="E8" s="74">
        <v>492.3137339776336</v>
      </c>
      <c r="F8" s="74">
        <v>500.31202658932597</v>
      </c>
      <c r="G8" s="74">
        <v>504.8590509861213</v>
      </c>
      <c r="H8" s="74">
        <v>507.52952441619061</v>
      </c>
      <c r="I8" s="74">
        <v>512.34173527517305</v>
      </c>
      <c r="J8" s="74">
        <v>510.64725799988003</v>
      </c>
      <c r="K8" s="74">
        <v>506.79025821596252</v>
      </c>
      <c r="L8" s="74">
        <v>501.86455586082008</v>
      </c>
      <c r="M8" s="74">
        <v>503.49783195366575</v>
      </c>
      <c r="N8" s="74">
        <v>495.48634773117249</v>
      </c>
      <c r="O8" s="74">
        <v>493.40115322054351</v>
      </c>
      <c r="P8" s="74">
        <v>488.7558843235978</v>
      </c>
      <c r="Q8" s="74">
        <v>472.89676931782526</v>
      </c>
      <c r="R8" s="74">
        <v>466.89255668175332</v>
      </c>
      <c r="S8" s="74">
        <v>464.45993444062549</v>
      </c>
      <c r="T8" s="74">
        <v>464.36250774843688</v>
      </c>
      <c r="U8" s="74">
        <v>460.87934069225929</v>
      </c>
      <c r="V8" s="74">
        <v>456.91823905956124</v>
      </c>
      <c r="W8" s="89"/>
    </row>
    <row r="9" spans="1:23" s="75" customFormat="1" ht="15" customHeight="1">
      <c r="A9" s="219" t="s">
        <v>29</v>
      </c>
      <c r="B9" s="189" t="s">
        <v>23</v>
      </c>
      <c r="C9" s="74">
        <v>142.99510273289451</v>
      </c>
      <c r="D9" s="74">
        <v>128.7452312422198</v>
      </c>
      <c r="E9" s="74">
        <v>136.09083355716487</v>
      </c>
      <c r="F9" s="74">
        <v>155.37414103271627</v>
      </c>
      <c r="G9" s="74">
        <v>163.43138852582311</v>
      </c>
      <c r="H9" s="74">
        <v>151.3500210015826</v>
      </c>
      <c r="I9" s="74">
        <v>157.54102369561372</v>
      </c>
      <c r="J9" s="74">
        <v>169.59889643760664</v>
      </c>
      <c r="K9" s="74">
        <v>175.54494134852791</v>
      </c>
      <c r="L9" s="74">
        <v>178.39620704073749</v>
      </c>
      <c r="M9" s="74">
        <v>165.5256449999529</v>
      </c>
      <c r="N9" s="74">
        <v>178.19773901715922</v>
      </c>
      <c r="O9" s="74">
        <v>171.61524883676546</v>
      </c>
      <c r="P9" s="74">
        <v>180.75845387713997</v>
      </c>
      <c r="Q9" s="74">
        <v>176.7193951754731</v>
      </c>
      <c r="R9" s="74">
        <v>185.35812219650964</v>
      </c>
      <c r="S9" s="74">
        <v>197.50723279704968</v>
      </c>
      <c r="T9" s="74">
        <v>198.22629769717113</v>
      </c>
      <c r="U9" s="74">
        <v>204.32272773127755</v>
      </c>
      <c r="V9" s="74">
        <v>215.43916789968648</v>
      </c>
      <c r="W9" s="89"/>
    </row>
    <row r="10" spans="1:23" s="75" customFormat="1" ht="15" customHeight="1">
      <c r="A10" s="219" t="s">
        <v>27</v>
      </c>
      <c r="B10" s="189" t="s">
        <v>23</v>
      </c>
      <c r="C10" s="74">
        <v>52.677501346499106</v>
      </c>
      <c r="D10" s="74">
        <v>50.324054365061542</v>
      </c>
      <c r="E10" s="74">
        <v>45.848635427309127</v>
      </c>
      <c r="F10" s="74">
        <v>36.631631843439138</v>
      </c>
      <c r="G10" s="74">
        <v>30.777128434200499</v>
      </c>
      <c r="H10" s="74">
        <v>31.912035865226251</v>
      </c>
      <c r="I10" s="74">
        <v>41.048949339258741</v>
      </c>
      <c r="J10" s="74">
        <v>42.700843113964055</v>
      </c>
      <c r="K10" s="74">
        <v>47.877349655164316</v>
      </c>
      <c r="L10" s="74">
        <v>38.381621276197848</v>
      </c>
      <c r="M10" s="74">
        <v>46.889546618637283</v>
      </c>
      <c r="N10" s="74">
        <v>63.077289671115345</v>
      </c>
      <c r="O10" s="74">
        <v>31.243441137404382</v>
      </c>
      <c r="P10" s="74">
        <v>27.85200963882739</v>
      </c>
      <c r="Q10" s="74">
        <v>28.135657379398182</v>
      </c>
      <c r="R10" s="74">
        <v>31.346581998565629</v>
      </c>
      <c r="S10" s="74">
        <v>23.376239536381195</v>
      </c>
      <c r="T10" s="74">
        <v>22.562928881332084</v>
      </c>
      <c r="U10" s="74">
        <v>23.855115796098175</v>
      </c>
      <c r="V10" s="74">
        <v>16.64749028213166</v>
      </c>
      <c r="W10" s="89"/>
    </row>
    <row r="11" spans="1:23" s="75" customFormat="1" ht="15" customHeight="1">
      <c r="A11" s="219" t="s">
        <v>276</v>
      </c>
      <c r="B11" s="189" t="s">
        <v>23</v>
      </c>
      <c r="C11" s="317">
        <v>186.63400606201648</v>
      </c>
      <c r="D11" s="317">
        <v>190.61399389865599</v>
      </c>
      <c r="E11" s="317">
        <v>194.17066460504967</v>
      </c>
      <c r="F11" s="317">
        <v>198.69685681822517</v>
      </c>
      <c r="G11" s="317">
        <v>194.3107605255079</v>
      </c>
      <c r="H11" s="317">
        <v>192.69347688973014</v>
      </c>
      <c r="I11" s="317">
        <v>213.87821765938114</v>
      </c>
      <c r="J11" s="317">
        <v>216.99890394909932</v>
      </c>
      <c r="K11" s="317">
        <v>245.62847394516669</v>
      </c>
      <c r="L11" s="317">
        <v>253.44605794440946</v>
      </c>
      <c r="M11" s="317">
        <v>274.83599524906026</v>
      </c>
      <c r="N11" s="317">
        <v>301.73036092930306</v>
      </c>
      <c r="O11" s="317">
        <v>282.32536159224799</v>
      </c>
      <c r="P11" s="317">
        <v>298.69589841212519</v>
      </c>
      <c r="Q11" s="74">
        <v>306.96084698121319</v>
      </c>
      <c r="R11" s="74">
        <v>316.15816403848913</v>
      </c>
      <c r="S11" s="74">
        <v>338.08093065112183</v>
      </c>
      <c r="T11" s="74">
        <v>328.4137561174785</v>
      </c>
      <c r="U11" s="74">
        <v>360.09163855317814</v>
      </c>
      <c r="V11" s="74">
        <v>392.76925650219437</v>
      </c>
      <c r="W11" s="89"/>
    </row>
    <row r="12" spans="1:23" s="91" customFormat="1" ht="15" customHeight="1">
      <c r="A12" s="326" t="s">
        <v>37</v>
      </c>
      <c r="B12" s="189" t="s">
        <v>23</v>
      </c>
      <c r="C12" s="334" t="s">
        <v>40</v>
      </c>
      <c r="D12" s="334" t="s">
        <v>40</v>
      </c>
      <c r="E12" s="334" t="s">
        <v>40</v>
      </c>
      <c r="F12" s="334" t="s">
        <v>40</v>
      </c>
      <c r="G12" s="334" t="s">
        <v>40</v>
      </c>
      <c r="H12" s="334" t="s">
        <v>40</v>
      </c>
      <c r="I12" s="334" t="s">
        <v>40</v>
      </c>
      <c r="J12" s="334" t="s">
        <v>40</v>
      </c>
      <c r="K12" s="334" t="s">
        <v>40</v>
      </c>
      <c r="L12" s="334" t="s">
        <v>40</v>
      </c>
      <c r="M12" s="334" t="s">
        <v>40</v>
      </c>
      <c r="N12" s="331" t="s">
        <v>40</v>
      </c>
      <c r="O12" s="331" t="s">
        <v>40</v>
      </c>
      <c r="P12" s="331" t="s">
        <v>40</v>
      </c>
      <c r="Q12" s="330">
        <v>242.88738999203952</v>
      </c>
      <c r="R12" s="330">
        <v>249.81371633946927</v>
      </c>
      <c r="S12" s="330">
        <v>268.55983506163091</v>
      </c>
      <c r="T12" s="330">
        <v>257.52049833167598</v>
      </c>
      <c r="U12" s="330">
        <v>277.13185985651364</v>
      </c>
      <c r="V12" s="330">
        <v>306.87521693416932</v>
      </c>
      <c r="W12" s="89"/>
    </row>
    <row r="13" spans="1:23" s="91" customFormat="1" ht="15" customHeight="1">
      <c r="A13" s="326" t="s">
        <v>36</v>
      </c>
      <c r="B13" s="189" t="s">
        <v>23</v>
      </c>
      <c r="C13" s="334" t="s">
        <v>40</v>
      </c>
      <c r="D13" s="334" t="s">
        <v>40</v>
      </c>
      <c r="E13" s="334" t="s">
        <v>40</v>
      </c>
      <c r="F13" s="334" t="s">
        <v>40</v>
      </c>
      <c r="G13" s="334" t="s">
        <v>40</v>
      </c>
      <c r="H13" s="334" t="s">
        <v>40</v>
      </c>
      <c r="I13" s="334" t="s">
        <v>40</v>
      </c>
      <c r="J13" s="334" t="s">
        <v>40</v>
      </c>
      <c r="K13" s="334" t="s">
        <v>40</v>
      </c>
      <c r="L13" s="334" t="s">
        <v>40</v>
      </c>
      <c r="M13" s="334" t="s">
        <v>40</v>
      </c>
      <c r="N13" s="331" t="s">
        <v>40</v>
      </c>
      <c r="O13" s="331" t="s">
        <v>40</v>
      </c>
      <c r="P13" s="331" t="s">
        <v>40</v>
      </c>
      <c r="Q13" s="330">
        <v>25.274140954147427</v>
      </c>
      <c r="R13" s="330">
        <v>26.812334128615831</v>
      </c>
      <c r="S13" s="330">
        <v>26.708007857359522</v>
      </c>
      <c r="T13" s="330">
        <v>27.098597380218109</v>
      </c>
      <c r="U13" s="330">
        <v>31.179280207048464</v>
      </c>
      <c r="V13" s="330">
        <v>29.778828874608148</v>
      </c>
      <c r="W13" s="89"/>
    </row>
    <row r="14" spans="1:23" s="91" customFormat="1" ht="15" customHeight="1">
      <c r="A14" s="326" t="s">
        <v>48</v>
      </c>
      <c r="B14" s="189" t="s">
        <v>23</v>
      </c>
      <c r="C14" s="334" t="s">
        <v>40</v>
      </c>
      <c r="D14" s="334" t="s">
        <v>40</v>
      </c>
      <c r="E14" s="334" t="s">
        <v>40</v>
      </c>
      <c r="F14" s="334" t="s">
        <v>40</v>
      </c>
      <c r="G14" s="334" t="s">
        <v>40</v>
      </c>
      <c r="H14" s="334" t="s">
        <v>40</v>
      </c>
      <c r="I14" s="334" t="s">
        <v>40</v>
      </c>
      <c r="J14" s="334" t="s">
        <v>40</v>
      </c>
      <c r="K14" s="334" t="s">
        <v>40</v>
      </c>
      <c r="L14" s="334" t="s">
        <v>40</v>
      </c>
      <c r="M14" s="334" t="s">
        <v>40</v>
      </c>
      <c r="N14" s="331" t="s">
        <v>40</v>
      </c>
      <c r="O14" s="331" t="s">
        <v>40</v>
      </c>
      <c r="P14" s="331" t="s">
        <v>40</v>
      </c>
      <c r="Q14" s="330">
        <v>38.799316035026273</v>
      </c>
      <c r="R14" s="330">
        <v>39.532113570404022</v>
      </c>
      <c r="S14" s="330">
        <v>42.813087732131343</v>
      </c>
      <c r="T14" s="330">
        <v>43.794660405584374</v>
      </c>
      <c r="U14" s="330">
        <v>51.780498489616114</v>
      </c>
      <c r="V14" s="330">
        <v>56.115210693416934</v>
      </c>
      <c r="W14" s="89"/>
    </row>
    <row r="15" spans="1:23" s="75" customFormat="1" ht="15" customHeight="1">
      <c r="A15" s="318" t="s">
        <v>28</v>
      </c>
      <c r="B15" s="189" t="s">
        <v>23</v>
      </c>
      <c r="C15" s="317">
        <f t="shared" ref="C15:V15" si="0">SUM(C6:C11)</f>
        <v>2763.6789571370814</v>
      </c>
      <c r="D15" s="317">
        <f t="shared" si="0"/>
        <v>2696.9289226466744</v>
      </c>
      <c r="E15" s="317">
        <f t="shared" si="0"/>
        <v>2648.9320663257263</v>
      </c>
      <c r="F15" s="317">
        <f t="shared" si="0"/>
        <v>2672.9971394064733</v>
      </c>
      <c r="G15" s="317">
        <f t="shared" si="0"/>
        <v>2611.3057211613486</v>
      </c>
      <c r="H15" s="317">
        <f t="shared" si="0"/>
        <v>2513.2529128222477</v>
      </c>
      <c r="I15" s="317">
        <f t="shared" si="0"/>
        <v>2552.2375505187101</v>
      </c>
      <c r="J15" s="317">
        <f t="shared" si="0"/>
        <v>2493.8432864144661</v>
      </c>
      <c r="K15" s="317">
        <f t="shared" si="0"/>
        <v>2589.0179054920759</v>
      </c>
      <c r="L15" s="317">
        <f t="shared" si="0"/>
        <v>2469.0310847581359</v>
      </c>
      <c r="M15" s="317">
        <f t="shared" si="0"/>
        <v>2423.5739995927061</v>
      </c>
      <c r="N15" s="317">
        <f t="shared" si="0"/>
        <v>2451.066170560619</v>
      </c>
      <c r="O15" s="317">
        <f t="shared" si="0"/>
        <v>2363.452738094812</v>
      </c>
      <c r="P15" s="317">
        <f t="shared" si="0"/>
        <v>2507.1845072374076</v>
      </c>
      <c r="Q15" s="317">
        <f t="shared" si="0"/>
        <v>2368.2558301581139</v>
      </c>
      <c r="R15" s="317">
        <f t="shared" si="0"/>
        <v>2442.4562589767593</v>
      </c>
      <c r="S15" s="317">
        <f t="shared" si="0"/>
        <v>2505.4712474300431</v>
      </c>
      <c r="T15" s="317">
        <f t="shared" si="0"/>
        <v>2457.6691364604394</v>
      </c>
      <c r="U15" s="317">
        <f t="shared" si="0"/>
        <v>2571.1861967850814</v>
      </c>
      <c r="V15" s="317">
        <f t="shared" si="0"/>
        <v>2600.4116391851535</v>
      </c>
      <c r="W15" s="224"/>
    </row>
    <row r="16" spans="1:23" s="75" customFormat="1" ht="15" customHeight="1">
      <c r="A16" s="327" t="s">
        <v>49</v>
      </c>
      <c r="B16" s="199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43"/>
      <c r="P16" s="43"/>
      <c r="Q16" s="43"/>
      <c r="R16" s="43"/>
      <c r="S16" s="43"/>
      <c r="T16" s="43"/>
      <c r="U16" s="43"/>
      <c r="V16" s="332"/>
    </row>
    <row r="17" spans="1:23" s="75" customFormat="1" ht="15" customHeight="1">
      <c r="A17" s="219" t="s">
        <v>32</v>
      </c>
      <c r="B17" s="189" t="s">
        <v>23</v>
      </c>
      <c r="C17" s="317">
        <v>2129.3639303251798</v>
      </c>
      <c r="D17" s="317">
        <v>2060.3938572141019</v>
      </c>
      <c r="E17" s="317">
        <v>1995.6696786314237</v>
      </c>
      <c r="F17" s="317">
        <v>1997.3247150301847</v>
      </c>
      <c r="G17" s="317">
        <v>1935.5065525792643</v>
      </c>
      <c r="H17" s="317">
        <v>1836.180254409154</v>
      </c>
      <c r="I17" s="317">
        <v>1869.5632505578255</v>
      </c>
      <c r="J17" s="317">
        <v>1799.2903947951452</v>
      </c>
      <c r="K17" s="317">
        <v>1905.271641843847</v>
      </c>
      <c r="L17" s="317">
        <v>1785.3866721291606</v>
      </c>
      <c r="M17" s="317">
        <v>1712.5338861019084</v>
      </c>
      <c r="N17" s="317">
        <v>1745.0897241966104</v>
      </c>
      <c r="O17" s="317">
        <v>1635.3903280435295</v>
      </c>
      <c r="P17" s="317">
        <v>1783.6658008970085</v>
      </c>
      <c r="Q17" s="317">
        <v>1655.2948783016227</v>
      </c>
      <c r="R17" s="317">
        <v>1730.1011391585007</v>
      </c>
      <c r="S17" s="317">
        <v>1795.7794178504287</v>
      </c>
      <c r="T17" s="317">
        <v>1729.4231404703589</v>
      </c>
      <c r="U17" s="317">
        <v>1828.2787597850813</v>
      </c>
      <c r="V17" s="74">
        <v>1838.8268751851538</v>
      </c>
      <c r="W17" s="267"/>
    </row>
    <row r="18" spans="1:23" s="75" customFormat="1" ht="15" customHeight="1">
      <c r="A18" s="328" t="s">
        <v>277</v>
      </c>
      <c r="B18" s="189" t="s">
        <v>23</v>
      </c>
      <c r="C18" s="317">
        <v>277.92180644153223</v>
      </c>
      <c r="D18" s="317">
        <v>276.06758681718799</v>
      </c>
      <c r="E18" s="317">
        <v>281.26201906930271</v>
      </c>
      <c r="F18" s="317">
        <v>293.55602165165106</v>
      </c>
      <c r="G18" s="317">
        <v>288.69383153860605</v>
      </c>
      <c r="H18" s="317">
        <v>285.64754376857525</v>
      </c>
      <c r="I18" s="317">
        <v>286.32840264345532</v>
      </c>
      <c r="J18" s="317">
        <v>295.25031397623491</v>
      </c>
      <c r="K18" s="317">
        <v>291.61135011504433</v>
      </c>
      <c r="L18" s="317">
        <v>299.75079371281049</v>
      </c>
      <c r="M18" s="317">
        <v>306.12842049079757</v>
      </c>
      <c r="N18" s="317">
        <v>308.95771036400822</v>
      </c>
      <c r="O18" s="317">
        <v>327.22719405128203</v>
      </c>
      <c r="P18" s="317">
        <v>330.76740687520515</v>
      </c>
      <c r="Q18" s="317">
        <v>331.39088028843145</v>
      </c>
      <c r="R18" s="317">
        <v>333.22856800000005</v>
      </c>
      <c r="S18" s="317">
        <v>335.84441815536553</v>
      </c>
      <c r="T18" s="317">
        <v>352.69245475032909</v>
      </c>
      <c r="U18" s="317">
        <v>367.67013700000007</v>
      </c>
      <c r="V18" s="317">
        <v>381.04651900000005</v>
      </c>
    </row>
    <row r="19" spans="1:23" s="75" customFormat="1" ht="15" customHeight="1">
      <c r="A19" s="328" t="s">
        <v>278</v>
      </c>
      <c r="B19" s="189" t="s">
        <v>23</v>
      </c>
      <c r="C19" s="317">
        <v>128.93702037037036</v>
      </c>
      <c r="D19" s="317">
        <v>128.6913186153846</v>
      </c>
      <c r="E19" s="317">
        <v>135.16856862500001</v>
      </c>
      <c r="F19" s="317">
        <v>140.60888272463768</v>
      </c>
      <c r="G19" s="317">
        <v>142.92301704347827</v>
      </c>
      <c r="H19" s="317">
        <v>144.69771464451856</v>
      </c>
      <c r="I19" s="317">
        <v>147.46029731742959</v>
      </c>
      <c r="J19" s="317">
        <v>149.56613764308645</v>
      </c>
      <c r="K19" s="317">
        <v>147.05491353318439</v>
      </c>
      <c r="L19" s="317">
        <v>139.79403807784109</v>
      </c>
      <c r="M19" s="317">
        <v>143.41197299999999</v>
      </c>
      <c r="N19" s="317">
        <v>140.67685599999999</v>
      </c>
      <c r="O19" s="317">
        <v>144.81501599999999</v>
      </c>
      <c r="P19" s="317">
        <v>142.71292682375665</v>
      </c>
      <c r="Q19" s="317">
        <v>138.64215780556461</v>
      </c>
      <c r="R19" s="317">
        <v>137.44305599999998</v>
      </c>
      <c r="S19" s="317">
        <v>136.5795405273395</v>
      </c>
      <c r="T19" s="317">
        <v>137.63038964398373</v>
      </c>
      <c r="U19" s="317">
        <v>136.90666000000002</v>
      </c>
      <c r="V19" s="317">
        <v>141.45236500000001</v>
      </c>
    </row>
    <row r="20" spans="1:23" s="75" customFormat="1" ht="15" customHeight="1">
      <c r="A20" s="219" t="s">
        <v>279</v>
      </c>
      <c r="B20" s="189" t="s">
        <v>23</v>
      </c>
      <c r="C20" s="317">
        <v>185.64400000000001</v>
      </c>
      <c r="D20" s="317">
        <v>189.19824</v>
      </c>
      <c r="E20" s="317">
        <v>193.58860000000001</v>
      </c>
      <c r="F20" s="317">
        <v>197.44064</v>
      </c>
      <c r="G20" s="317">
        <v>199.70359999999997</v>
      </c>
      <c r="H20" s="317">
        <v>201.96356000000003</v>
      </c>
      <c r="I20" s="317">
        <v>203.54900000000001</v>
      </c>
      <c r="J20" s="317">
        <v>204.81635999999997</v>
      </c>
      <c r="K20" s="317">
        <v>201.08</v>
      </c>
      <c r="L20" s="317">
        <v>200.58916167664668</v>
      </c>
      <c r="M20" s="317">
        <v>215.0788</v>
      </c>
      <c r="N20" s="317">
        <v>211.09996000000001</v>
      </c>
      <c r="O20" s="317">
        <v>210.15260000000004</v>
      </c>
      <c r="P20" s="317">
        <v>209.75887869348787</v>
      </c>
      <c r="Q20" s="317">
        <v>203.84138296584226</v>
      </c>
      <c r="R20" s="317">
        <v>202.99227999999999</v>
      </c>
      <c r="S20" s="317">
        <v>200.56172004322457</v>
      </c>
      <c r="T20" s="317">
        <v>200.94972900885338</v>
      </c>
      <c r="U20" s="317">
        <v>201.41408000000004</v>
      </c>
      <c r="V20" s="317">
        <v>203.33680000000001</v>
      </c>
    </row>
    <row r="21" spans="1:23" s="75" customFormat="1" ht="15" customHeight="1">
      <c r="A21" s="219" t="s">
        <v>33</v>
      </c>
      <c r="B21" s="189" t="s">
        <v>23</v>
      </c>
      <c r="C21" s="317">
        <v>41.812200000000004</v>
      </c>
      <c r="D21" s="317">
        <v>42.577919999999999</v>
      </c>
      <c r="E21" s="317">
        <v>43.243200000000002</v>
      </c>
      <c r="F21" s="317">
        <v>44.066880000000005</v>
      </c>
      <c r="G21" s="317">
        <v>44.478720000000003</v>
      </c>
      <c r="H21" s="317">
        <v>44.763840000000002</v>
      </c>
      <c r="I21" s="317">
        <v>45.336599999999997</v>
      </c>
      <c r="J21" s="317">
        <v>44.920079999999999</v>
      </c>
      <c r="K21" s="317">
        <v>44</v>
      </c>
      <c r="L21" s="317">
        <v>43.510419161676644</v>
      </c>
      <c r="M21" s="317">
        <v>46.420919999999995</v>
      </c>
      <c r="N21" s="317">
        <v>45.24192</v>
      </c>
      <c r="O21" s="317">
        <v>45.867600000000003</v>
      </c>
      <c r="P21" s="317">
        <v>40.279493947949398</v>
      </c>
      <c r="Q21" s="317">
        <v>39.086530796653072</v>
      </c>
      <c r="R21" s="317">
        <v>38.691215818258307</v>
      </c>
      <c r="S21" s="317">
        <v>36.706150853684889</v>
      </c>
      <c r="T21" s="317">
        <v>36.973422586914268</v>
      </c>
      <c r="U21" s="317">
        <v>36.916560000000004</v>
      </c>
      <c r="V21" s="317">
        <v>35.749079999999999</v>
      </c>
    </row>
    <row r="22" spans="1:23" s="75" customFormat="1" ht="15" customHeight="1">
      <c r="A22" s="318" t="s">
        <v>28</v>
      </c>
      <c r="B22" s="189" t="s">
        <v>23</v>
      </c>
      <c r="C22" s="317">
        <f t="shared" ref="C22:T22" si="1">SUM(C16:C21)</f>
        <v>2763.6789571370823</v>
      </c>
      <c r="D22" s="317">
        <f t="shared" si="1"/>
        <v>2696.9289226466749</v>
      </c>
      <c r="E22" s="317">
        <f t="shared" si="1"/>
        <v>2648.9320663257263</v>
      </c>
      <c r="F22" s="317">
        <f t="shared" si="1"/>
        <v>2672.9971394064733</v>
      </c>
      <c r="G22" s="317">
        <f t="shared" si="1"/>
        <v>2611.3057211613486</v>
      </c>
      <c r="H22" s="317">
        <f t="shared" si="1"/>
        <v>2513.2529128222482</v>
      </c>
      <c r="I22" s="317">
        <f t="shared" si="1"/>
        <v>2552.2375505187106</v>
      </c>
      <c r="J22" s="317">
        <f t="shared" si="1"/>
        <v>2493.8432864144661</v>
      </c>
      <c r="K22" s="317">
        <f t="shared" si="1"/>
        <v>2589.0179054920754</v>
      </c>
      <c r="L22" s="317">
        <f t="shared" si="1"/>
        <v>2469.031084758135</v>
      </c>
      <c r="M22" s="317">
        <f t="shared" si="1"/>
        <v>2423.5739995927065</v>
      </c>
      <c r="N22" s="317">
        <f t="shared" si="1"/>
        <v>2451.0661705606185</v>
      </c>
      <c r="O22" s="317">
        <f t="shared" si="1"/>
        <v>2363.4527380948116</v>
      </c>
      <c r="P22" s="317">
        <f t="shared" si="1"/>
        <v>2507.1845072374081</v>
      </c>
      <c r="Q22" s="317">
        <f t="shared" si="1"/>
        <v>2368.2558301581139</v>
      </c>
      <c r="R22" s="317">
        <f t="shared" si="1"/>
        <v>2442.4562589767588</v>
      </c>
      <c r="S22" s="317">
        <f t="shared" si="1"/>
        <v>2505.4712474300427</v>
      </c>
      <c r="T22" s="317">
        <f t="shared" si="1"/>
        <v>2457.6691364604394</v>
      </c>
      <c r="U22" s="317">
        <v>2571.1861967850814</v>
      </c>
      <c r="V22" s="317">
        <v>2600.4116391851535</v>
      </c>
    </row>
    <row r="23" spans="1:23" s="75" customFormat="1" ht="15" customHeight="1">
      <c r="A23" s="325" t="s">
        <v>46</v>
      </c>
      <c r="B23" s="200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</row>
    <row r="24" spans="1:23" s="75" customFormat="1" ht="15" customHeight="1">
      <c r="A24" s="219" t="s">
        <v>31</v>
      </c>
      <c r="B24" s="189" t="s">
        <v>52</v>
      </c>
      <c r="C24" s="317">
        <f>'2.3'!C11*0.2778</f>
        <v>232.751862129855</v>
      </c>
      <c r="D24" s="317">
        <f>'2.3'!D11*0.2778</f>
        <v>225.0364357812368</v>
      </c>
      <c r="E24" s="317">
        <f>'2.3'!E11*0.2778</f>
        <v>203.82226142304495</v>
      </c>
      <c r="F24" s="317">
        <f>'2.3'!F11*0.2778</f>
        <v>197.04396762474303</v>
      </c>
      <c r="G24" s="317">
        <f>'2.3'!G11*0.2778</f>
        <v>188.83278650194438</v>
      </c>
      <c r="H24" s="317">
        <f>'2.3'!H11*0.2778</f>
        <v>175.69518664961839</v>
      </c>
      <c r="I24" s="317">
        <f>'2.3'!I11*0.2778</f>
        <v>167.45287117279648</v>
      </c>
      <c r="J24" s="317">
        <f>'2.3'!J11*0.2778</f>
        <v>155.16013088080211</v>
      </c>
      <c r="K24" s="317">
        <f>'2.3'!K11*0.2778</f>
        <v>161.84684870840218</v>
      </c>
      <c r="L24" s="317">
        <f>'2.3'!L11*0.2778</f>
        <v>148.22788443576275</v>
      </c>
      <c r="M24" s="317">
        <f>'2.3'!M11*0.2778</f>
        <v>141.71226670979374</v>
      </c>
      <c r="N24" s="317">
        <f>'2.3'!N11*0.2778</f>
        <v>133.01583375849916</v>
      </c>
      <c r="O24" s="317">
        <f>'2.3'!O11*0.2778</f>
        <v>122.42981551313274</v>
      </c>
      <c r="P24" s="317">
        <f>'2.3'!P11*0.2778</f>
        <v>149.31183663209481</v>
      </c>
      <c r="Q24" s="317">
        <f>'2.3'!Q11*0.2778</f>
        <v>131.8677882472636</v>
      </c>
      <c r="R24" s="317">
        <f>'2.3'!R11*0.2778</f>
        <v>135.55950170423722</v>
      </c>
      <c r="S24" s="317">
        <f>'2.3'!S11*0.2778</f>
        <v>134.17504049876615</v>
      </c>
      <c r="T24" s="317">
        <f>'2.3'!T11*0.2778</f>
        <v>132.31980683351614</v>
      </c>
      <c r="U24" s="74">
        <f>'2.3'!U11*0.2778</f>
        <v>124.94554058573925</v>
      </c>
      <c r="V24" s="74">
        <f>'2.3'!V11*0.2778</f>
        <v>124.50359197437086</v>
      </c>
    </row>
    <row r="25" spans="1:23" s="75" customFormat="1" ht="15" customHeight="1">
      <c r="A25" s="219" t="s">
        <v>34</v>
      </c>
      <c r="B25" s="189" t="s">
        <v>52</v>
      </c>
      <c r="C25" s="317">
        <f>'2.3'!C16*0.2778</f>
        <v>296.35378693196986</v>
      </c>
      <c r="D25" s="317">
        <f>'2.3'!D16*0.2778</f>
        <v>287.66866910166118</v>
      </c>
      <c r="E25" s="317">
        <f>'2.3'!E16*0.2778</f>
        <v>290.80291619208555</v>
      </c>
      <c r="F25" s="317">
        <f>'2.3'!F16*0.2778</f>
        <v>297.99076618676156</v>
      </c>
      <c r="G25" s="317">
        <f>'2.3'!G16*0.2778</f>
        <v>288.40744318725314</v>
      </c>
      <c r="H25" s="317">
        <f>'2.3'!H16*0.2778</f>
        <v>277.05432337201768</v>
      </c>
      <c r="I25" s="317">
        <f>'2.3'!I16*0.2778</f>
        <v>284.64652292699441</v>
      </c>
      <c r="J25" s="317">
        <f>'2.3'!J16*0.2778</f>
        <v>276.5125626482839</v>
      </c>
      <c r="K25" s="317">
        <f>'2.3'!K16*0.2778</f>
        <v>286.29368920210902</v>
      </c>
      <c r="L25" s="317">
        <f>'2.3'!L16*0.2778</f>
        <v>267.62278168850992</v>
      </c>
      <c r="M25" s="317">
        <f>'2.3'!M16*0.2778</f>
        <v>256.32651294849819</v>
      </c>
      <c r="N25" s="317">
        <f>'2.3'!N16*0.2778</f>
        <v>259.3973437877579</v>
      </c>
      <c r="O25" s="317">
        <f>'2.3'!O16*0.2778</f>
        <v>262.2863852397881</v>
      </c>
      <c r="P25" s="317">
        <f>'2.3'!P16*0.2778</f>
        <v>270.47792746973749</v>
      </c>
      <c r="Q25" s="317">
        <f>'2.3'!Q16*0.2778</f>
        <v>252.48050196304428</v>
      </c>
      <c r="R25" s="317">
        <f>'2.3'!R16*0.2778</f>
        <v>265.22278999803103</v>
      </c>
      <c r="S25" s="317">
        <f>'2.3'!S16*0.2778</f>
        <v>277.53759110058536</v>
      </c>
      <c r="T25" s="317">
        <f>'2.3'!T16*0.2778</f>
        <v>268.85218602973447</v>
      </c>
      <c r="U25" s="317">
        <f>'2.3'!U16*0.2778</f>
        <v>297.87644191486879</v>
      </c>
      <c r="V25" s="317">
        <f>'2.3'!V16*0.2778</f>
        <v>297.37390148129992</v>
      </c>
    </row>
    <row r="26" spans="1:23" s="75" customFormat="1" ht="15" customHeight="1">
      <c r="A26" s="219" t="s">
        <v>35</v>
      </c>
      <c r="B26" s="189" t="s">
        <v>52</v>
      </c>
      <c r="C26" s="317">
        <f>'2.3'!C23*0.2778</f>
        <v>132.43958893357271</v>
      </c>
      <c r="D26" s="317">
        <f>'2.3'!D23*0.2778</f>
        <v>133.80373478159885</v>
      </c>
      <c r="E26" s="317">
        <f>'2.3'!E23*0.2778</f>
        <v>136.76475529898661</v>
      </c>
      <c r="F26" s="317">
        <f>'2.3'!F23*0.2778</f>
        <v>138.98668098651476</v>
      </c>
      <c r="G26" s="317">
        <f>'2.3'!G23*0.2778</f>
        <v>140.2498443639445</v>
      </c>
      <c r="H26" s="317">
        <f>'2.3'!H23*0.2778</f>
        <v>140.99170188281775</v>
      </c>
      <c r="I26" s="317">
        <f>'2.3'!I23*0.2778</f>
        <v>142.32853405944306</v>
      </c>
      <c r="J26" s="317">
        <f>'2.3'!J23*0.2778</f>
        <v>141.85780827236667</v>
      </c>
      <c r="K26" s="317">
        <f>'2.3'!K23*0.2778</f>
        <v>140.78633373239438</v>
      </c>
      <c r="L26" s="317">
        <f>'2.3'!L23*0.2778</f>
        <v>139.41797361813582</v>
      </c>
      <c r="M26" s="317">
        <f>'2.3'!M23*0.2778</f>
        <v>139.87169771672833</v>
      </c>
      <c r="N26" s="317">
        <f>'2.3'!N23*0.2778</f>
        <v>137.64610739971971</v>
      </c>
      <c r="O26" s="317">
        <f>'2.3'!O23*0.2778</f>
        <v>137.06684036466697</v>
      </c>
      <c r="P26" s="317">
        <f>'2.3'!P23*0.2778</f>
        <v>135.77638466509546</v>
      </c>
      <c r="Q26" s="317">
        <f>'2.3'!Q23*0.2778</f>
        <v>131.37072251649187</v>
      </c>
      <c r="R26" s="317">
        <f>'2.3'!R23*0.2778</f>
        <v>129.70275224619107</v>
      </c>
      <c r="S26" s="317">
        <f>'2.3'!S23*0.2778</f>
        <v>129.02696978760576</v>
      </c>
      <c r="T26" s="317">
        <f>'2.3'!T23*0.2778</f>
        <v>128.99990465251577</v>
      </c>
      <c r="U26" s="317">
        <f>'2.3'!U23*0.2778</f>
        <v>128.03228084430964</v>
      </c>
      <c r="V26" s="317">
        <f>'2.3'!V23*0.2778</f>
        <v>126.93188681074611</v>
      </c>
    </row>
    <row r="27" spans="1:23" s="75" customFormat="1" ht="15" customHeight="1">
      <c r="A27" s="219" t="s">
        <v>29</v>
      </c>
      <c r="B27" s="189" t="s">
        <v>52</v>
      </c>
      <c r="C27" s="317">
        <f>'2.3'!C27*0.2778</f>
        <v>39.724039539198095</v>
      </c>
      <c r="D27" s="317">
        <f>'2.3'!D27*0.2778</f>
        <v>35.765425239088657</v>
      </c>
      <c r="E27" s="317">
        <f>'2.3'!E27*0.2778</f>
        <v>37.806033562180403</v>
      </c>
      <c r="F27" s="317">
        <f>'2.3'!F27*0.2778</f>
        <v>43.162936378888581</v>
      </c>
      <c r="G27" s="317">
        <f>'2.3'!G27*0.2778</f>
        <v>45.401239732473655</v>
      </c>
      <c r="H27" s="317">
        <f>'2.3'!H27*0.2778</f>
        <v>42.045035834239648</v>
      </c>
      <c r="I27" s="317">
        <f>'2.3'!I27*0.2778</f>
        <v>43.764896382641489</v>
      </c>
      <c r="J27" s="317">
        <f>'2.3'!J27*0.2778</f>
        <v>47.114573430367123</v>
      </c>
      <c r="K27" s="317">
        <f>'2.3'!K27*0.2778</f>
        <v>48.766384706621054</v>
      </c>
      <c r="L27" s="317">
        <f>'2.3'!L27*0.2778</f>
        <v>49.558466315916874</v>
      </c>
      <c r="M27" s="317">
        <f>'2.3'!M27*0.2778</f>
        <v>45.983024180986916</v>
      </c>
      <c r="N27" s="317">
        <f>'2.3'!N27*0.2778</f>
        <v>49.503331898966827</v>
      </c>
      <c r="O27" s="317">
        <f>'2.3'!O27*0.2778</f>
        <v>47.67471612685344</v>
      </c>
      <c r="P27" s="317">
        <f>'2.3'!P27*0.2778</f>
        <v>50.214698487069484</v>
      </c>
      <c r="Q27" s="317">
        <f>'2.3'!Q27*0.2778</f>
        <v>49.092647979746424</v>
      </c>
      <c r="R27" s="317">
        <f>'2.3'!R27*0.2778</f>
        <v>51.492486346190375</v>
      </c>
      <c r="S27" s="317">
        <f>'2.3'!S27*0.2778</f>
        <v>54.867509271020403</v>
      </c>
      <c r="T27" s="317">
        <f>'2.3'!T27*0.2778</f>
        <v>55.067265500274139</v>
      </c>
      <c r="U27" s="317">
        <f>'2.3'!U27*0.2778</f>
        <v>56.760853763748905</v>
      </c>
      <c r="V27" s="317">
        <f>'2.3'!V27*0.2778</f>
        <v>59.849000842532902</v>
      </c>
    </row>
    <row r="28" spans="1:23" s="75" customFormat="1" ht="15" customHeight="1">
      <c r="A28" s="219" t="s">
        <v>27</v>
      </c>
      <c r="B28" s="189" t="s">
        <v>52</v>
      </c>
      <c r="C28" s="317">
        <f>'2.3'!C31*0.2778</f>
        <v>14.633809874057452</v>
      </c>
      <c r="D28" s="317">
        <f>'2.3'!D31*0.2778</f>
        <v>13.980022302614096</v>
      </c>
      <c r="E28" s="317">
        <f>'2.3'!E31*0.2778</f>
        <v>12.736750921706475</v>
      </c>
      <c r="F28" s="317">
        <f>'2.3'!F31*0.2778</f>
        <v>10.176267326107393</v>
      </c>
      <c r="G28" s="317">
        <f>'2.3'!G31*0.2778</f>
        <v>8.5498862790208978</v>
      </c>
      <c r="H28" s="317">
        <f>'2.3'!H31*0.2778</f>
        <v>8.865163563359852</v>
      </c>
      <c r="I28" s="317">
        <f>'2.3'!I31*0.2778</f>
        <v>11.403398126446078</v>
      </c>
      <c r="J28" s="317">
        <f>'2.3'!J31*0.2778</f>
        <v>11.862294217059214</v>
      </c>
      <c r="K28" s="317">
        <f>'2.3'!K31*0.2778</f>
        <v>13.300327734204647</v>
      </c>
      <c r="L28" s="317">
        <f>'2.3'!L31*0.2778</f>
        <v>10.662414390527761</v>
      </c>
      <c r="M28" s="317">
        <f>'2.3'!M31*0.2778</f>
        <v>13.025916050657436</v>
      </c>
      <c r="N28" s="317">
        <f>'2.3'!N31*0.2778</f>
        <v>17.522871070635841</v>
      </c>
      <c r="O28" s="317">
        <f>'2.3'!O31*0.2778</f>
        <v>8.6794279479709378</v>
      </c>
      <c r="P28" s="317">
        <f>'2.3'!P31*0.2778</f>
        <v>7.7372882776662486</v>
      </c>
      <c r="Q28" s="317">
        <f>'2.3'!Q31*0.2778</f>
        <v>7.8160856199968149</v>
      </c>
      <c r="R28" s="317">
        <f>'2.3'!R31*0.2778</f>
        <v>8.7080804792015307</v>
      </c>
      <c r="S28" s="317">
        <f>'2.3'!S31*0.2778</f>
        <v>6.4939193432066959</v>
      </c>
      <c r="T28" s="317">
        <f>'2.3'!T31*0.2778</f>
        <v>6.2679816432340525</v>
      </c>
      <c r="U28" s="317">
        <f>'2.3'!U31*0.2778</f>
        <v>6.6269511681560731</v>
      </c>
      <c r="V28" s="317">
        <f>'2.3'!V31*0.2778</f>
        <v>4.6246728003761746</v>
      </c>
    </row>
    <row r="29" spans="1:23" s="75" customFormat="1" ht="15" customHeight="1">
      <c r="A29" s="219" t="s">
        <v>276</v>
      </c>
      <c r="B29" s="189" t="s">
        <v>52</v>
      </c>
      <c r="C29" s="317">
        <f>'2.3'!C36*0.2778</f>
        <v>51.846926884028179</v>
      </c>
      <c r="D29" s="317">
        <f>'2.3'!D36*0.2778</f>
        <v>52.95256750504663</v>
      </c>
      <c r="E29" s="317">
        <f>'2.3'!E36*0.2778</f>
        <v>53.940610627282794</v>
      </c>
      <c r="F29" s="317">
        <f>'2.3'!F36*0.2778</f>
        <v>55.197986824102948</v>
      </c>
      <c r="G29" s="317">
        <f>'2.3'!G36*0.2778</f>
        <v>53.979529273986095</v>
      </c>
      <c r="H29" s="317">
        <f>'2.3'!H36*0.2778</f>
        <v>53.530247879967028</v>
      </c>
      <c r="I29" s="317">
        <f>'2.3'!I36*0.2778</f>
        <v>59.415368865776081</v>
      </c>
      <c r="J29" s="317">
        <f>'2.3'!J36*0.2778</f>
        <v>60.282295517059787</v>
      </c>
      <c r="K29" s="317">
        <f>'2.3'!K36*0.2778</f>
        <v>68.235590061967301</v>
      </c>
      <c r="L29" s="317">
        <f>'2.3'!L36*0.2778</f>
        <v>70.407314896956947</v>
      </c>
      <c r="M29" s="317">
        <f>'2.3'!M36*0.2778</f>
        <v>76.349439480188934</v>
      </c>
      <c r="N29" s="317">
        <f>'2.3'!N36*0.2778</f>
        <v>83.820694266160388</v>
      </c>
      <c r="O29" s="317">
        <f>'2.3'!O36*0.2778</f>
        <v>78.429985450326484</v>
      </c>
      <c r="P29" s="317">
        <f>'2.3'!P36*0.2778</f>
        <v>82.97772057888838</v>
      </c>
      <c r="Q29" s="317">
        <f>'2.3'!Q36*0.2778</f>
        <v>85.273723291381017</v>
      </c>
      <c r="R29" s="317">
        <f>'2.3'!R36*0.2778</f>
        <v>87.828737969892273</v>
      </c>
      <c r="S29" s="317">
        <f>'2.3'!S36*0.2778</f>
        <v>93.918882534881647</v>
      </c>
      <c r="T29" s="317">
        <f>'2.3'!T36*0.2778</f>
        <v>91.233341449435528</v>
      </c>
      <c r="U29" s="317">
        <f>'2.3'!U36*0.2778</f>
        <v>100.03345719007288</v>
      </c>
      <c r="V29" s="317">
        <f>'2.3'!V36*0.2778</f>
        <v>109.1112994563096</v>
      </c>
    </row>
    <row r="30" spans="1:23" s="91" customFormat="1" ht="15" customHeight="1">
      <c r="A30" s="326" t="s">
        <v>37</v>
      </c>
      <c r="B30" s="189" t="s">
        <v>52</v>
      </c>
      <c r="C30" s="334" t="s">
        <v>40</v>
      </c>
      <c r="D30" s="334" t="s">
        <v>40</v>
      </c>
      <c r="E30" s="334" t="s">
        <v>40</v>
      </c>
      <c r="F30" s="334" t="s">
        <v>40</v>
      </c>
      <c r="G30" s="334" t="s">
        <v>40</v>
      </c>
      <c r="H30" s="334" t="s">
        <v>40</v>
      </c>
      <c r="I30" s="334" t="s">
        <v>40</v>
      </c>
      <c r="J30" s="334" t="s">
        <v>40</v>
      </c>
      <c r="K30" s="334" t="s">
        <v>40</v>
      </c>
      <c r="L30" s="334" t="s">
        <v>40</v>
      </c>
      <c r="M30" s="334" t="s">
        <v>40</v>
      </c>
      <c r="N30" s="331" t="s">
        <v>40</v>
      </c>
      <c r="O30" s="331" t="s">
        <v>40</v>
      </c>
      <c r="P30" s="331" t="s">
        <v>40</v>
      </c>
      <c r="Q30" s="317">
        <f>'2.3'!Q41*0.2778</f>
        <v>67.474116939788573</v>
      </c>
      <c r="R30" s="317">
        <f>'2.3'!R41*0.2778</f>
        <v>69.398250399104555</v>
      </c>
      <c r="S30" s="317">
        <f>'2.3'!S41*0.2778</f>
        <v>74.60592218012107</v>
      </c>
      <c r="T30" s="317">
        <f>'2.3'!T41*0.2778</f>
        <v>71.539194436539589</v>
      </c>
      <c r="U30" s="317">
        <f>'2.3'!U41*0.2778</f>
        <v>76.987230668139489</v>
      </c>
      <c r="V30" s="317">
        <f>'2.3'!V41*0.2778</f>
        <v>85.249935264312228</v>
      </c>
    </row>
    <row r="31" spans="1:23" s="91" customFormat="1" ht="15" customHeight="1">
      <c r="A31" s="326" t="s">
        <v>36</v>
      </c>
      <c r="B31" s="189" t="s">
        <v>52</v>
      </c>
      <c r="C31" s="334" t="s">
        <v>40</v>
      </c>
      <c r="D31" s="334" t="s">
        <v>40</v>
      </c>
      <c r="E31" s="334" t="s">
        <v>40</v>
      </c>
      <c r="F31" s="334" t="s">
        <v>40</v>
      </c>
      <c r="G31" s="334" t="s">
        <v>40</v>
      </c>
      <c r="H31" s="334" t="s">
        <v>40</v>
      </c>
      <c r="I31" s="334" t="s">
        <v>40</v>
      </c>
      <c r="J31" s="334" t="s">
        <v>40</v>
      </c>
      <c r="K31" s="334" t="s">
        <v>40</v>
      </c>
      <c r="L31" s="334" t="s">
        <v>40</v>
      </c>
      <c r="M31" s="334" t="s">
        <v>40</v>
      </c>
      <c r="N31" s="331" t="s">
        <v>40</v>
      </c>
      <c r="O31" s="331" t="s">
        <v>40</v>
      </c>
      <c r="P31" s="331" t="s">
        <v>40</v>
      </c>
      <c r="Q31" s="317">
        <f>'2.3'!Q45*0.2778</f>
        <v>7.0211563570621554</v>
      </c>
      <c r="R31" s="317">
        <f>'2.3'!R45*0.2778</f>
        <v>7.4484664209294777</v>
      </c>
      <c r="S31" s="317">
        <f>'2.3'!S45*0.2778</f>
        <v>7.4194845827744746</v>
      </c>
      <c r="T31" s="317">
        <f>'2.3'!T45*0.2778</f>
        <v>7.5279903522245908</v>
      </c>
      <c r="U31" s="317">
        <f>'2.3'!U45*0.2778</f>
        <v>8.6616040415180624</v>
      </c>
      <c r="V31" s="317">
        <f>'2.3'!V45*0.2778</f>
        <v>8.2725586613661442</v>
      </c>
    </row>
    <row r="32" spans="1:23" s="91" customFormat="1" ht="15" customHeight="1">
      <c r="A32" s="326" t="s">
        <v>48</v>
      </c>
      <c r="B32" s="189" t="s">
        <v>52</v>
      </c>
      <c r="C32" s="334" t="s">
        <v>40</v>
      </c>
      <c r="D32" s="334" t="s">
        <v>40</v>
      </c>
      <c r="E32" s="334" t="s">
        <v>40</v>
      </c>
      <c r="F32" s="334" t="s">
        <v>40</v>
      </c>
      <c r="G32" s="334" t="s">
        <v>40</v>
      </c>
      <c r="H32" s="334" t="s">
        <v>40</v>
      </c>
      <c r="I32" s="334" t="s">
        <v>40</v>
      </c>
      <c r="J32" s="334" t="s">
        <v>40</v>
      </c>
      <c r="K32" s="334" t="s">
        <v>40</v>
      </c>
      <c r="L32" s="334" t="s">
        <v>40</v>
      </c>
      <c r="M32" s="334" t="s">
        <v>40</v>
      </c>
      <c r="N32" s="331" t="s">
        <v>40</v>
      </c>
      <c r="O32" s="331" t="s">
        <v>40</v>
      </c>
      <c r="P32" s="331" t="s">
        <v>40</v>
      </c>
      <c r="Q32" s="317">
        <f>'2.3'!Q49*0.2778</f>
        <v>10.778449994530298</v>
      </c>
      <c r="R32" s="317">
        <f>'2.3'!R49*0.2778</f>
        <v>10.982021149858237</v>
      </c>
      <c r="S32" s="317">
        <f>'2.3'!S49*0.2778</f>
        <v>11.893475771986086</v>
      </c>
      <c r="T32" s="317">
        <f>'2.3'!T49*0.2778</f>
        <v>12.166156660671339</v>
      </c>
      <c r="U32" s="317">
        <f>'2.3'!U49*0.2778</f>
        <v>14.384622480415356</v>
      </c>
      <c r="V32" s="317">
        <f>'2.3'!V49*0.2778</f>
        <v>15.588805530631223</v>
      </c>
    </row>
    <row r="33" spans="1:26" s="75" customFormat="1" ht="15" customHeight="1">
      <c r="A33" s="318" t="s">
        <v>28</v>
      </c>
      <c r="B33" s="189" t="s">
        <v>52</v>
      </c>
      <c r="C33" s="317">
        <f>SUM(C24:C29)</f>
        <v>767.75001429268127</v>
      </c>
      <c r="D33" s="317">
        <f t="shared" ref="D33:U33" si="2">SUM(D24:D29)</f>
        <v>749.20685471124636</v>
      </c>
      <c r="E33" s="317">
        <f t="shared" si="2"/>
        <v>735.87332802528692</v>
      </c>
      <c r="F33" s="317">
        <f t="shared" si="2"/>
        <v>742.55860532711824</v>
      </c>
      <c r="G33" s="317">
        <f t="shared" si="2"/>
        <v>725.42072933862278</v>
      </c>
      <c r="H33" s="317">
        <f t="shared" si="2"/>
        <v>698.18165918202044</v>
      </c>
      <c r="I33" s="317">
        <f t="shared" si="2"/>
        <v>709.01159153409753</v>
      </c>
      <c r="J33" s="317">
        <f t="shared" si="2"/>
        <v>692.78966496593887</v>
      </c>
      <c r="K33" s="317">
        <f t="shared" si="2"/>
        <v>719.22917414569849</v>
      </c>
      <c r="L33" s="317">
        <f t="shared" si="2"/>
        <v>685.89683534581002</v>
      </c>
      <c r="M33" s="317">
        <f t="shared" si="2"/>
        <v>673.26885708685359</v>
      </c>
      <c r="N33" s="317">
        <f t="shared" si="2"/>
        <v>680.90618218173972</v>
      </c>
      <c r="O33" s="317">
        <f t="shared" si="2"/>
        <v>656.56717064273869</v>
      </c>
      <c r="P33" s="317">
        <f t="shared" si="2"/>
        <v>696.49585611055193</v>
      </c>
      <c r="Q33" s="317">
        <f t="shared" si="2"/>
        <v>657.90146961792391</v>
      </c>
      <c r="R33" s="317">
        <f t="shared" si="2"/>
        <v>678.51434874374343</v>
      </c>
      <c r="S33" s="317">
        <f t="shared" si="2"/>
        <v>696.01991253606593</v>
      </c>
      <c r="T33" s="317">
        <f t="shared" si="2"/>
        <v>682.74048610871012</v>
      </c>
      <c r="U33" s="317">
        <f t="shared" si="2"/>
        <v>714.27552546689549</v>
      </c>
      <c r="V33" s="317">
        <f>SUM(V24:V29)</f>
        <v>722.39435336563542</v>
      </c>
    </row>
    <row r="34" spans="1:26" s="94" customFormat="1" ht="15" customHeight="1">
      <c r="A34" s="325" t="s">
        <v>49</v>
      </c>
      <c r="B34" s="200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43"/>
      <c r="T34" s="43"/>
      <c r="U34" s="43"/>
      <c r="V34" s="43"/>
    </row>
    <row r="35" spans="1:26" s="75" customFormat="1" ht="15" customHeight="1">
      <c r="A35" s="219" t="s">
        <v>32</v>
      </c>
      <c r="B35" s="189" t="s">
        <v>52</v>
      </c>
      <c r="C35" s="317">
        <f t="shared" ref="C35:V35" si="3">C17*0.2778</f>
        <v>591.53729984433494</v>
      </c>
      <c r="D35" s="317">
        <f t="shared" si="3"/>
        <v>572.3774135340775</v>
      </c>
      <c r="E35" s="317">
        <f t="shared" si="3"/>
        <v>554.39703672380949</v>
      </c>
      <c r="F35" s="317">
        <f t="shared" si="3"/>
        <v>554.85680583538533</v>
      </c>
      <c r="G35" s="317">
        <f t="shared" si="3"/>
        <v>537.6837203065196</v>
      </c>
      <c r="H35" s="317">
        <f t="shared" si="3"/>
        <v>510.09087467486296</v>
      </c>
      <c r="I35" s="317">
        <f t="shared" si="3"/>
        <v>519.36467100496395</v>
      </c>
      <c r="J35" s="317">
        <f t="shared" si="3"/>
        <v>499.84287167409133</v>
      </c>
      <c r="K35" s="317">
        <f t="shared" si="3"/>
        <v>529.28446210422067</v>
      </c>
      <c r="L35" s="317">
        <f t="shared" si="3"/>
        <v>495.98041751748082</v>
      </c>
      <c r="M35" s="317">
        <f t="shared" si="3"/>
        <v>475.74191355911012</v>
      </c>
      <c r="N35" s="317">
        <f t="shared" si="3"/>
        <v>484.78592538181834</v>
      </c>
      <c r="O35" s="317">
        <f t="shared" si="3"/>
        <v>454.3114331304925</v>
      </c>
      <c r="P35" s="317">
        <f t="shared" si="3"/>
        <v>495.50235948918896</v>
      </c>
      <c r="Q35" s="317">
        <f t="shared" si="3"/>
        <v>459.84091719219077</v>
      </c>
      <c r="R35" s="317">
        <f t="shared" si="3"/>
        <v>480.62209645823145</v>
      </c>
      <c r="S35" s="317">
        <f t="shared" si="3"/>
        <v>498.86752227884909</v>
      </c>
      <c r="T35" s="317">
        <f t="shared" si="3"/>
        <v>480.4337484226657</v>
      </c>
      <c r="U35" s="317">
        <f t="shared" si="3"/>
        <v>507.89583946829555</v>
      </c>
      <c r="V35" s="317">
        <f t="shared" si="3"/>
        <v>510.82610592643567</v>
      </c>
    </row>
    <row r="36" spans="1:26" s="75" customFormat="1" ht="15" customHeight="1">
      <c r="A36" s="328" t="s">
        <v>277</v>
      </c>
      <c r="B36" s="189" t="s">
        <v>52</v>
      </c>
      <c r="C36" s="317">
        <f t="shared" ref="C36:V36" si="4">C18*0.2778</f>
        <v>77.206677829457647</v>
      </c>
      <c r="D36" s="317">
        <f t="shared" si="4"/>
        <v>76.69157561781482</v>
      </c>
      <c r="E36" s="317">
        <f t="shared" si="4"/>
        <v>78.134588897452289</v>
      </c>
      <c r="F36" s="317">
        <f t="shared" si="4"/>
        <v>81.549862814828657</v>
      </c>
      <c r="G36" s="317">
        <f t="shared" si="4"/>
        <v>80.199146401424755</v>
      </c>
      <c r="H36" s="317">
        <f t="shared" si="4"/>
        <v>79.352887658910205</v>
      </c>
      <c r="I36" s="317">
        <f t="shared" si="4"/>
        <v>79.542030254351886</v>
      </c>
      <c r="J36" s="317">
        <f t="shared" si="4"/>
        <v>82.020537222598051</v>
      </c>
      <c r="K36" s="317">
        <f t="shared" si="4"/>
        <v>81.009633061959306</v>
      </c>
      <c r="L36" s="317">
        <f t="shared" si="4"/>
        <v>83.270770493418752</v>
      </c>
      <c r="M36" s="317">
        <f t="shared" si="4"/>
        <v>85.042475212343561</v>
      </c>
      <c r="N36" s="317">
        <f t="shared" si="4"/>
        <v>85.828451939121479</v>
      </c>
      <c r="O36" s="317">
        <f t="shared" si="4"/>
        <v>90.903714507446139</v>
      </c>
      <c r="P36" s="317">
        <f t="shared" si="4"/>
        <v>91.887185629931992</v>
      </c>
      <c r="Q36" s="317">
        <f t="shared" si="4"/>
        <v>92.06038654412626</v>
      </c>
      <c r="R36" s="317">
        <f t="shared" si="4"/>
        <v>92.570896190400006</v>
      </c>
      <c r="S36" s="317">
        <f t="shared" si="4"/>
        <v>93.297579363560544</v>
      </c>
      <c r="T36" s="317">
        <f t="shared" si="4"/>
        <v>97.977963929641419</v>
      </c>
      <c r="U36" s="317">
        <f t="shared" si="4"/>
        <v>102.13876405860002</v>
      </c>
      <c r="V36" s="317">
        <f t="shared" si="4"/>
        <v>105.85472297820002</v>
      </c>
    </row>
    <row r="37" spans="1:26" s="75" customFormat="1" ht="15" customHeight="1">
      <c r="A37" s="328" t="s">
        <v>278</v>
      </c>
      <c r="B37" s="189" t="s">
        <v>52</v>
      </c>
      <c r="C37" s="317">
        <f t="shared" ref="C37:V37" si="5">C19*0.2778</f>
        <v>35.818704258888886</v>
      </c>
      <c r="D37" s="317">
        <f t="shared" si="5"/>
        <v>35.750448311353843</v>
      </c>
      <c r="E37" s="317">
        <f t="shared" si="5"/>
        <v>37.549828364025004</v>
      </c>
      <c r="F37" s="317">
        <f t="shared" si="5"/>
        <v>39.061147620904343</v>
      </c>
      <c r="G37" s="317">
        <f t="shared" si="5"/>
        <v>39.70401413467826</v>
      </c>
      <c r="H37" s="317">
        <f t="shared" si="5"/>
        <v>40.197025128247255</v>
      </c>
      <c r="I37" s="317">
        <f t="shared" si="5"/>
        <v>40.964470594781936</v>
      </c>
      <c r="J37" s="317">
        <f t="shared" si="5"/>
        <v>41.549473037249413</v>
      </c>
      <c r="K37" s="317">
        <f t="shared" si="5"/>
        <v>40.85185497951862</v>
      </c>
      <c r="L37" s="317">
        <f t="shared" si="5"/>
        <v>38.834783778024253</v>
      </c>
      <c r="M37" s="317">
        <f t="shared" si="5"/>
        <v>39.839846099399999</v>
      </c>
      <c r="N37" s="317">
        <f t="shared" si="5"/>
        <v>39.080030596799993</v>
      </c>
      <c r="O37" s="317">
        <f t="shared" si="5"/>
        <v>40.229611444799993</v>
      </c>
      <c r="P37" s="317">
        <f t="shared" si="5"/>
        <v>39.645651071639598</v>
      </c>
      <c r="Q37" s="317">
        <f t="shared" si="5"/>
        <v>38.514791438385849</v>
      </c>
      <c r="R37" s="317">
        <f t="shared" si="5"/>
        <v>38.181680956799994</v>
      </c>
      <c r="S37" s="317">
        <f t="shared" si="5"/>
        <v>37.941796358494912</v>
      </c>
      <c r="T37" s="317">
        <f t="shared" si="5"/>
        <v>38.233722243098683</v>
      </c>
      <c r="U37" s="317">
        <f t="shared" si="5"/>
        <v>38.032670148000001</v>
      </c>
      <c r="V37" s="317">
        <f t="shared" si="5"/>
        <v>39.295466997000005</v>
      </c>
    </row>
    <row r="38" spans="1:26" s="75" customFormat="1" ht="15" customHeight="1">
      <c r="A38" s="219" t="s">
        <v>279</v>
      </c>
      <c r="B38" s="189" t="s">
        <v>52</v>
      </c>
      <c r="C38" s="317">
        <f t="shared" ref="C38:V38" si="6">C20*0.2778</f>
        <v>51.571903200000001</v>
      </c>
      <c r="D38" s="317">
        <f t="shared" si="6"/>
        <v>52.559271072000001</v>
      </c>
      <c r="E38" s="317">
        <f t="shared" si="6"/>
        <v>53.778913080000002</v>
      </c>
      <c r="F38" s="317">
        <f t="shared" si="6"/>
        <v>54.849009791999997</v>
      </c>
      <c r="G38" s="317">
        <f t="shared" si="6"/>
        <v>55.477660079999985</v>
      </c>
      <c r="H38" s="317">
        <f t="shared" si="6"/>
        <v>56.105476968000005</v>
      </c>
      <c r="I38" s="317">
        <f t="shared" si="6"/>
        <v>56.545912200000004</v>
      </c>
      <c r="J38" s="317">
        <f t="shared" si="6"/>
        <v>56.89798480799999</v>
      </c>
      <c r="K38" s="317">
        <f t="shared" si="6"/>
        <v>55.860024000000003</v>
      </c>
      <c r="L38" s="317">
        <f t="shared" si="6"/>
        <v>55.723669113772445</v>
      </c>
      <c r="M38" s="317">
        <f t="shared" si="6"/>
        <v>59.748890639999999</v>
      </c>
      <c r="N38" s="317">
        <f t="shared" si="6"/>
        <v>58.643568888000004</v>
      </c>
      <c r="O38" s="317">
        <f t="shared" si="6"/>
        <v>58.380392280000009</v>
      </c>
      <c r="P38" s="317">
        <f t="shared" si="6"/>
        <v>58.27101650105093</v>
      </c>
      <c r="Q38" s="317">
        <f t="shared" si="6"/>
        <v>56.627136187910978</v>
      </c>
      <c r="R38" s="317">
        <f t="shared" si="6"/>
        <v>56.391255383999997</v>
      </c>
      <c r="S38" s="317">
        <f t="shared" si="6"/>
        <v>55.716045828007786</v>
      </c>
      <c r="T38" s="317">
        <f t="shared" si="6"/>
        <v>55.823834718659469</v>
      </c>
      <c r="U38" s="317">
        <f t="shared" si="6"/>
        <v>55.95283142400001</v>
      </c>
      <c r="V38" s="317">
        <f t="shared" si="6"/>
        <v>56.486963039999999</v>
      </c>
    </row>
    <row r="39" spans="1:26" s="75" customFormat="1" ht="15" customHeight="1">
      <c r="A39" s="219" t="s">
        <v>33</v>
      </c>
      <c r="B39" s="189" t="s">
        <v>52</v>
      </c>
      <c r="C39" s="317">
        <f t="shared" ref="C39:V39" si="7">C21*0.2778</f>
        <v>11.615429160000001</v>
      </c>
      <c r="D39" s="317">
        <f t="shared" si="7"/>
        <v>11.828146175999999</v>
      </c>
      <c r="E39" s="317">
        <f t="shared" si="7"/>
        <v>12.012960960000001</v>
      </c>
      <c r="F39" s="317">
        <f t="shared" si="7"/>
        <v>12.241779264000002</v>
      </c>
      <c r="G39" s="317">
        <f t="shared" si="7"/>
        <v>12.356188416</v>
      </c>
      <c r="H39" s="317">
        <f t="shared" si="7"/>
        <v>12.435394752000001</v>
      </c>
      <c r="I39" s="317">
        <f t="shared" si="7"/>
        <v>12.594507479999999</v>
      </c>
      <c r="J39" s="317">
        <f t="shared" si="7"/>
        <v>12.478798223999998</v>
      </c>
      <c r="K39" s="317">
        <f t="shared" si="7"/>
        <v>12.2232</v>
      </c>
      <c r="L39" s="317">
        <f t="shared" si="7"/>
        <v>12.087194443113772</v>
      </c>
      <c r="M39" s="317">
        <f t="shared" si="7"/>
        <v>12.895731575999998</v>
      </c>
      <c r="N39" s="317">
        <f t="shared" si="7"/>
        <v>12.568205376</v>
      </c>
      <c r="O39" s="317">
        <f t="shared" si="7"/>
        <v>12.742019280000001</v>
      </c>
      <c r="P39" s="317">
        <f t="shared" si="7"/>
        <v>11.189643418740342</v>
      </c>
      <c r="Q39" s="317">
        <f t="shared" si="7"/>
        <v>10.858238255310223</v>
      </c>
      <c r="R39" s="317">
        <f t="shared" si="7"/>
        <v>10.748419754312158</v>
      </c>
      <c r="S39" s="317">
        <f t="shared" si="7"/>
        <v>10.196968707153662</v>
      </c>
      <c r="T39" s="317">
        <f t="shared" si="7"/>
        <v>10.271216794644783</v>
      </c>
      <c r="U39" s="317">
        <f t="shared" si="7"/>
        <v>10.255420368000001</v>
      </c>
      <c r="V39" s="317">
        <f t="shared" si="7"/>
        <v>9.9310944239999994</v>
      </c>
    </row>
    <row r="40" spans="1:26" s="75" customFormat="1" ht="15" customHeight="1">
      <c r="A40" s="318" t="s">
        <v>28</v>
      </c>
      <c r="B40" s="189" t="s">
        <v>52</v>
      </c>
      <c r="C40" s="317">
        <f t="shared" ref="C40:V40" si="8">C22*0.2778</f>
        <v>767.75001429268139</v>
      </c>
      <c r="D40" s="317">
        <f t="shared" si="8"/>
        <v>749.20685471124625</v>
      </c>
      <c r="E40" s="317">
        <f t="shared" si="8"/>
        <v>735.8733280252867</v>
      </c>
      <c r="F40" s="317">
        <f t="shared" si="8"/>
        <v>742.55860532711824</v>
      </c>
      <c r="G40" s="317">
        <f t="shared" si="8"/>
        <v>725.42072933862266</v>
      </c>
      <c r="H40" s="317">
        <f t="shared" si="8"/>
        <v>698.18165918202055</v>
      </c>
      <c r="I40" s="317">
        <f t="shared" si="8"/>
        <v>709.01159153409776</v>
      </c>
      <c r="J40" s="317">
        <f t="shared" si="8"/>
        <v>692.78966496593864</v>
      </c>
      <c r="K40" s="317">
        <f t="shared" si="8"/>
        <v>719.22917414569849</v>
      </c>
      <c r="L40" s="317">
        <f t="shared" si="8"/>
        <v>685.8968353458099</v>
      </c>
      <c r="M40" s="317">
        <f t="shared" si="8"/>
        <v>673.26885708685381</v>
      </c>
      <c r="N40" s="317">
        <f t="shared" si="8"/>
        <v>680.90618218173984</v>
      </c>
      <c r="O40" s="317">
        <f t="shared" si="8"/>
        <v>656.56717064273869</v>
      </c>
      <c r="P40" s="317">
        <f t="shared" si="8"/>
        <v>696.49585611055193</v>
      </c>
      <c r="Q40" s="317">
        <f t="shared" si="8"/>
        <v>657.90146961792402</v>
      </c>
      <c r="R40" s="317">
        <f t="shared" si="8"/>
        <v>678.51434874374354</v>
      </c>
      <c r="S40" s="317">
        <f t="shared" si="8"/>
        <v>696.01991253606582</v>
      </c>
      <c r="T40" s="317">
        <f t="shared" si="8"/>
        <v>682.74048610871</v>
      </c>
      <c r="U40" s="317">
        <f t="shared" si="8"/>
        <v>714.2755254668956</v>
      </c>
      <c r="V40" s="317">
        <f t="shared" si="8"/>
        <v>722.39435336563565</v>
      </c>
    </row>
    <row r="41" spans="1:26" s="75" customFormat="1" ht="20.100000000000001" customHeight="1">
      <c r="A41" s="50" t="s">
        <v>25</v>
      </c>
      <c r="B41" s="50"/>
      <c r="C41" s="97"/>
      <c r="D41" s="97"/>
      <c r="E41" s="97"/>
      <c r="F41" s="97"/>
      <c r="G41" s="97"/>
      <c r="H41" s="97"/>
      <c r="I41" s="97"/>
      <c r="J41" s="97"/>
      <c r="K41" s="105"/>
      <c r="L41" s="105"/>
      <c r="M41" s="105"/>
      <c r="N41" s="105"/>
      <c r="O41" s="105"/>
      <c r="P41" s="105"/>
      <c r="Q41" s="105"/>
      <c r="R41" s="105"/>
      <c r="S41" s="105"/>
    </row>
    <row r="42" spans="1:26" s="66" customFormat="1" ht="15" customHeight="1">
      <c r="A42" s="47" t="s">
        <v>191</v>
      </c>
      <c r="B42" s="47"/>
      <c r="I42" s="49"/>
      <c r="J42" s="49"/>
    </row>
    <row r="43" spans="1:26" s="66" customFormat="1" ht="15" customHeight="1">
      <c r="A43" s="47" t="s">
        <v>53</v>
      </c>
      <c r="B43" s="47"/>
      <c r="X43" s="268"/>
      <c r="Y43" s="268"/>
      <c r="Z43" s="268"/>
    </row>
    <row r="44" spans="1:26" s="66" customFormat="1" ht="15" customHeight="1">
      <c r="A44" s="106" t="s">
        <v>54</v>
      </c>
      <c r="B44" s="106"/>
      <c r="C44" s="107"/>
      <c r="D44" s="107"/>
      <c r="E44" s="107"/>
      <c r="F44" s="107"/>
      <c r="G44" s="107"/>
      <c r="H44" s="107"/>
      <c r="I44" s="107"/>
      <c r="J44" s="107"/>
      <c r="X44" s="268"/>
      <c r="Y44" s="268"/>
      <c r="Z44" s="268"/>
    </row>
    <row r="45" spans="1:26" s="66" customFormat="1" ht="15" customHeight="1">
      <c r="A45" s="106" t="s">
        <v>55</v>
      </c>
      <c r="B45" s="106"/>
    </row>
    <row r="48" spans="1:26">
      <c r="A48" s="265"/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</row>
    <row r="49" spans="1:23">
      <c r="A49" s="265"/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</row>
    <row r="50" spans="1:23">
      <c r="A50" s="265"/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  <c r="P50" s="265"/>
      <c r="Q50" s="265"/>
      <c r="R50" s="265"/>
      <c r="S50" s="265"/>
      <c r="T50" s="265"/>
      <c r="U50" s="265"/>
      <c r="V50" s="265"/>
      <c r="W50" s="265"/>
    </row>
    <row r="51" spans="1:23">
      <c r="A51" s="265"/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N51" s="265"/>
      <c r="O51" s="265"/>
      <c r="P51" s="265"/>
      <c r="Q51" s="265"/>
      <c r="R51" s="265"/>
      <c r="S51" s="265"/>
      <c r="T51" s="265"/>
      <c r="U51" s="265"/>
      <c r="V51" s="265"/>
      <c r="W51" s="265"/>
    </row>
    <row r="52" spans="1:23">
      <c r="A52" s="265"/>
      <c r="B52" s="265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</row>
    <row r="53" spans="1:23">
      <c r="A53" s="265"/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  <c r="Q53" s="265"/>
      <c r="R53" s="265"/>
      <c r="S53" s="265"/>
      <c r="T53" s="265"/>
      <c r="U53" s="265"/>
      <c r="V53" s="265"/>
      <c r="W53" s="265"/>
    </row>
    <row r="54" spans="1:23">
      <c r="A54" s="265"/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</row>
  </sheetData>
  <pageMargins left="0.59055118110236227" right="0.19685039370078741" top="0.78740157480314965" bottom="0.78740157480314965" header="0.11811023622047245" footer="0.19685039370078741"/>
  <pageSetup paperSize="9" scale="70" firstPageNumber="10" orientation="portrait" r:id="rId1"/>
  <headerFooter alignWithMargins="0">
    <oddFooter>&amp;L&amp;"MetaNormalLF-Roman,Standard"Statistisches Bundesamt, Private Haushalte und Umwelt, 2021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zoomScaleNormal="100" workbookViewId="0"/>
  </sheetViews>
  <sheetFormatPr baseColWidth="10" defaultRowHeight="12.75"/>
  <cols>
    <col min="1" max="1" width="42.7109375" style="20" customWidth="1"/>
    <col min="2" max="2" width="11.7109375" style="20" customWidth="1"/>
    <col min="3" max="3" width="10.28515625" style="20" customWidth="1"/>
    <col min="4" max="7" width="10.28515625" style="20" hidden="1" customWidth="1"/>
    <col min="8" max="8" width="10.28515625" style="20" customWidth="1"/>
    <col min="9" max="12" width="10.28515625" style="20" hidden="1" customWidth="1"/>
    <col min="13" max="13" width="10.28515625" style="20" customWidth="1"/>
    <col min="14" max="17" width="10.28515625" style="20" hidden="1" customWidth="1"/>
    <col min="18" max="22" width="10.28515625" style="20" customWidth="1"/>
    <col min="23" max="16384" width="11.42578125" style="20"/>
  </cols>
  <sheetData>
    <row r="1" spans="1:23" s="36" customFormat="1" ht="20.100000000000001" customHeight="1">
      <c r="A1" s="311" t="s">
        <v>181</v>
      </c>
      <c r="B1" s="64"/>
      <c r="C1" s="64"/>
    </row>
    <row r="2" spans="1:23" ht="20.100000000000001" customHeight="1">
      <c r="A2" s="261" t="s">
        <v>182</v>
      </c>
      <c r="B2" s="69"/>
    </row>
    <row r="3" spans="1:23" s="89" customFormat="1" ht="20.100000000000001" customHeight="1">
      <c r="A3" s="87"/>
      <c r="B3" s="88"/>
    </row>
    <row r="4" spans="1:23" ht="24.95" customHeight="1">
      <c r="A4" s="389" t="s">
        <v>45</v>
      </c>
      <c r="B4" s="187" t="s">
        <v>22</v>
      </c>
      <c r="C4" s="56">
        <v>2000</v>
      </c>
      <c r="D4" s="187">
        <v>2001</v>
      </c>
      <c r="E4" s="185">
        <v>2002</v>
      </c>
      <c r="F4" s="187">
        <v>2003</v>
      </c>
      <c r="G4" s="185">
        <v>2004</v>
      </c>
      <c r="H4" s="185">
        <v>2005</v>
      </c>
      <c r="I4" s="187">
        <v>2006</v>
      </c>
      <c r="J4" s="187">
        <v>2007</v>
      </c>
      <c r="K4" s="187">
        <v>2008</v>
      </c>
      <c r="L4" s="185">
        <v>2009</v>
      </c>
      <c r="M4" s="187">
        <v>2010</v>
      </c>
      <c r="N4" s="185">
        <v>2011</v>
      </c>
      <c r="O4" s="187">
        <v>2012</v>
      </c>
      <c r="P4" s="187">
        <v>2013</v>
      </c>
      <c r="Q4" s="186">
        <v>2014</v>
      </c>
      <c r="R4" s="185">
        <v>2015</v>
      </c>
      <c r="S4" s="187">
        <v>2016</v>
      </c>
      <c r="T4" s="185">
        <v>2017</v>
      </c>
      <c r="U4" s="187">
        <v>2018</v>
      </c>
      <c r="V4" s="185">
        <v>2019</v>
      </c>
      <c r="W4" s="340"/>
    </row>
    <row r="5" spans="1:23" s="66" customFormat="1" ht="18" customHeight="1">
      <c r="A5" s="214"/>
      <c r="B5" s="195"/>
      <c r="C5" s="336" t="s">
        <v>41</v>
      </c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W5" s="89"/>
    </row>
    <row r="6" spans="1:23" s="94" customFormat="1" ht="15" customHeight="1">
      <c r="A6" s="52" t="s">
        <v>46</v>
      </c>
      <c r="B6" s="99"/>
      <c r="C6" s="100"/>
      <c r="D6" s="100"/>
      <c r="E6" s="100"/>
      <c r="F6" s="100"/>
      <c r="G6" s="100"/>
      <c r="H6" s="100"/>
      <c r="I6" s="100"/>
      <c r="J6" s="100"/>
      <c r="K6" s="102"/>
      <c r="L6" s="102"/>
      <c r="M6" s="102"/>
      <c r="N6" s="102"/>
      <c r="O6" s="101"/>
      <c r="P6" s="101"/>
      <c r="Q6" s="101"/>
      <c r="R6" s="101"/>
      <c r="S6" s="101"/>
    </row>
    <row r="7" spans="1:23" s="75" customFormat="1" ht="15" customHeight="1">
      <c r="A7" s="219" t="s">
        <v>31</v>
      </c>
      <c r="B7" s="189" t="s">
        <v>24</v>
      </c>
      <c r="C7" s="78">
        <f>'2.1'!C6/'2.1'!C15*100</f>
        <v>30.316100006105046</v>
      </c>
      <c r="D7" s="78">
        <f>'2.1'!D6/'2.1'!D15*100</f>
        <v>30.036622645153017</v>
      </c>
      <c r="E7" s="78">
        <f>'2.1'!E6/'2.1'!E15*100</f>
        <v>27.698009108442783</v>
      </c>
      <c r="F7" s="78">
        <f>'2.1'!F6/'2.1'!F15*100</f>
        <v>26.535813632910433</v>
      </c>
      <c r="G7" s="78">
        <f>'2.1'!G6/'2.1'!G15*100</f>
        <v>26.030795490791412</v>
      </c>
      <c r="H7" s="78">
        <f>'2.1'!H6/'2.1'!H15*100</f>
        <v>25.164680902024887</v>
      </c>
      <c r="I7" s="78">
        <f>'2.1'!I6/'2.1'!I15*100</f>
        <v>23.617790339714549</v>
      </c>
      <c r="J7" s="78">
        <f>'2.1'!J6/'2.1'!J15*100</f>
        <v>22.396426899415513</v>
      </c>
      <c r="K7" s="78">
        <f>'2.1'!K6/'2.1'!K15*100</f>
        <v>22.502820314629769</v>
      </c>
      <c r="L7" s="78">
        <f>'2.1'!L6/'2.1'!L15*100</f>
        <v>21.610813288128146</v>
      </c>
      <c r="M7" s="78">
        <f>'2.1'!M6/'2.1'!M15*100</f>
        <v>21.048391770705717</v>
      </c>
      <c r="N7" s="78">
        <f>'2.1'!N6/'2.1'!N15*100</f>
        <v>19.53511911615983</v>
      </c>
      <c r="O7" s="78">
        <f>'2.1'!O6/'2.1'!O15*100</f>
        <v>18.646959669531071</v>
      </c>
      <c r="P7" s="78">
        <f>'2.1'!P6/'2.1'!P15*100</f>
        <v>21.437577168929369</v>
      </c>
      <c r="Q7" s="78">
        <f>'2.1'!Q6/'2.1'!Q15*100</f>
        <v>20.043698689994685</v>
      </c>
      <c r="R7" s="78">
        <f>'2.1'!R6/'2.1'!R15*100</f>
        <v>19.97887030027044</v>
      </c>
      <c r="S7" s="78">
        <f>'2.1'!S6/'2.1'!S15*100</f>
        <v>19.277471532369926</v>
      </c>
      <c r="T7" s="78">
        <f>'2.1'!T6/'2.1'!T15*100</f>
        <v>19.380688493760626</v>
      </c>
      <c r="U7" s="78">
        <f>'2.1'!U6/'2.1'!U$15*100</f>
        <v>17.492625202867892</v>
      </c>
      <c r="V7" s="78">
        <f>'2.1'!V6/'2.1'!V$15*100</f>
        <v>17.234851213095531</v>
      </c>
    </row>
    <row r="8" spans="1:23" s="75" customFormat="1" ht="15" customHeight="1">
      <c r="A8" s="219" t="s">
        <v>34</v>
      </c>
      <c r="B8" s="189" t="s">
        <v>24</v>
      </c>
      <c r="C8" s="78">
        <f>'2.1'!C7/'2.1'!C$15*100</f>
        <v>38.600297155969059</v>
      </c>
      <c r="D8" s="78">
        <f>'2.1'!D7/'2.1'!D$15*100</f>
        <v>38.396427807982661</v>
      </c>
      <c r="E8" s="78">
        <f>'2.1'!E7/'2.1'!E$15*100</f>
        <v>39.518067188608953</v>
      </c>
      <c r="F8" s="78">
        <f>'2.1'!F7/'2.1'!F$15*100</f>
        <v>40.130269052028311</v>
      </c>
      <c r="G8" s="78">
        <f>'2.1'!G7/'2.1'!G$15*100</f>
        <v>39.757265201147298</v>
      </c>
      <c r="H8" s="78">
        <f>'2.1'!H7/'2.1'!H$15*100</f>
        <v>39.682268894976495</v>
      </c>
      <c r="I8" s="78">
        <f>'2.1'!I7/'2.1'!I$15*100</f>
        <v>40.146949122665404</v>
      </c>
      <c r="J8" s="78">
        <f>'2.1'!J7/'2.1'!J$15*100</f>
        <v>39.912916810310492</v>
      </c>
      <c r="K8" s="78">
        <f>'2.1'!K7/'2.1'!K$15*100</f>
        <v>39.805627954701514</v>
      </c>
      <c r="L8" s="78">
        <f>'2.1'!L7/'2.1'!L$15*100</f>
        <v>39.017935044645888</v>
      </c>
      <c r="M8" s="78">
        <f>'2.1'!M7/'2.1'!M$15*100</f>
        <v>38.071939649427641</v>
      </c>
      <c r="N8" s="78">
        <f>'2.1'!N7/'2.1'!N$15*100</f>
        <v>38.095900812150724</v>
      </c>
      <c r="O8" s="78">
        <f>'2.1'!O7/'2.1'!O$15*100</f>
        <v>39.948141936951544</v>
      </c>
      <c r="P8" s="78">
        <f>'2.1'!P7/'2.1'!P$15*100</f>
        <v>38.834104337701284</v>
      </c>
      <c r="Q8" s="78">
        <f>'2.1'!Q7/'2.1'!Q$15*100</f>
        <v>38.376643558749343</v>
      </c>
      <c r="R8" s="78">
        <f>'2.1'!R7/'2.1'!R$15*100</f>
        <v>39.0887518427703</v>
      </c>
      <c r="S8" s="78">
        <f>'2.1'!S7/'2.1'!S$15*100</f>
        <v>39.874949854427342</v>
      </c>
      <c r="T8" s="78">
        <f>'2.1'!T7/'2.1'!T$15*100</f>
        <v>39.378386297561121</v>
      </c>
      <c r="U8" s="78">
        <f>'2.1'!U7/'2.1'!U$15*100</f>
        <v>41.703296738350083</v>
      </c>
      <c r="V8" s="78">
        <f>'2.1'!V7/'2.1'!V$15*100</f>
        <v>41.165036810688619</v>
      </c>
    </row>
    <row r="9" spans="1:23" s="75" customFormat="1" ht="15" customHeight="1">
      <c r="A9" s="219" t="s">
        <v>35</v>
      </c>
      <c r="B9" s="189" t="s">
        <v>24</v>
      </c>
      <c r="C9" s="78">
        <f>'2.1'!C8/'2.1'!C$15*100</f>
        <v>17.250353170698109</v>
      </c>
      <c r="D9" s="78">
        <f>'2.1'!D8/'2.1'!D$15*100</f>
        <v>17.859384753382766</v>
      </c>
      <c r="E9" s="78">
        <f>'2.1'!E8/'2.1'!E$15*100</f>
        <v>18.585366542091464</v>
      </c>
      <c r="F9" s="78">
        <f>'2.1'!F8/'2.1'!F$15*100</f>
        <v>18.717267565068099</v>
      </c>
      <c r="G9" s="78">
        <f>'2.1'!G8/'2.1'!G$15*100</f>
        <v>19.333586523204605</v>
      </c>
      <c r="H9" s="78">
        <f>'2.1'!H8/'2.1'!H$15*100</f>
        <v>20.194128566482483</v>
      </c>
      <c r="I9" s="78">
        <f>'2.1'!I8/'2.1'!I$15*100</f>
        <v>20.074218215739599</v>
      </c>
      <c r="J9" s="78">
        <f>'2.1'!J8/'2.1'!J$15*100</f>
        <v>20.476317047734995</v>
      </c>
      <c r="K9" s="78">
        <f>'2.1'!K8/'2.1'!K$15*100</f>
        <v>19.574613877366776</v>
      </c>
      <c r="L9" s="78">
        <f>'2.1'!L8/'2.1'!L$15*100</f>
        <v>20.326376567672185</v>
      </c>
      <c r="M9" s="78">
        <f>'2.1'!M8/'2.1'!M$15*100</f>
        <v>20.775013762248694</v>
      </c>
      <c r="N9" s="78">
        <f>'2.1'!N8/'2.1'!N$15*100</f>
        <v>20.21513550643321</v>
      </c>
      <c r="O9" s="78">
        <f>'2.1'!O8/'2.1'!O$15*100</f>
        <v>20.876286005967522</v>
      </c>
      <c r="P9" s="78">
        <f>'2.1'!P8/'2.1'!P$15*100</f>
        <v>19.494212847627374</v>
      </c>
      <c r="Q9" s="78">
        <f>'2.1'!Q8/'2.1'!Q$15*100</f>
        <v>19.968145472115349</v>
      </c>
      <c r="R9" s="78">
        <f>'2.1'!R8/'2.1'!R$15*100</f>
        <v>19.115697772100653</v>
      </c>
      <c r="S9" s="78">
        <f>'2.1'!S8/'2.1'!S$15*100</f>
        <v>18.537827361500941</v>
      </c>
      <c r="T9" s="78">
        <f>'2.1'!T8/'2.1'!T$15*100</f>
        <v>18.894427279060704</v>
      </c>
      <c r="U9" s="78">
        <f>'2.1'!U8/'2.1'!U$15*100</f>
        <v>17.924775003402175</v>
      </c>
      <c r="V9" s="78">
        <f>'2.1'!V8/'2.1'!V$15*100</f>
        <v>17.570996536638251</v>
      </c>
    </row>
    <row r="10" spans="1:23" s="75" customFormat="1" ht="15" customHeight="1">
      <c r="A10" s="219" t="s">
        <v>29</v>
      </c>
      <c r="B10" s="189" t="s">
        <v>24</v>
      </c>
      <c r="C10" s="78">
        <f>'2.1'!C9/'2.1'!C$15*100</f>
        <v>5.1740851578876716</v>
      </c>
      <c r="D10" s="78">
        <f>'2.1'!D9/'2.1'!D$15*100</f>
        <v>4.773771757984397</v>
      </c>
      <c r="E10" s="78">
        <f>'2.1'!E9/'2.1'!E$15*100</f>
        <v>5.1375735635958906</v>
      </c>
      <c r="F10" s="78">
        <f>'2.1'!F9/'2.1'!F$15*100</f>
        <v>5.8127312873674226</v>
      </c>
      <c r="G10" s="78">
        <f>'2.1'!G9/'2.1'!G$15*100</f>
        <v>6.2586079906851682</v>
      </c>
      <c r="H10" s="78">
        <f>'2.1'!H9/'2.1'!H$15*100</f>
        <v>6.022076816440439</v>
      </c>
      <c r="I10" s="78">
        <f>'2.1'!I9/'2.1'!I$15*100</f>
        <v>6.1726630290975653</v>
      </c>
      <c r="J10" s="78">
        <f>'2.1'!J9/'2.1'!J$15*100</f>
        <v>6.8007038518225498</v>
      </c>
      <c r="K10" s="78">
        <f>'2.1'!K9/'2.1'!K$15*100</f>
        <v>6.7803679911268651</v>
      </c>
      <c r="L10" s="78">
        <f>'2.1'!L9/'2.1'!L$15*100</f>
        <v>7.2253528172251835</v>
      </c>
      <c r="M10" s="78">
        <f>'2.1'!M9/'2.1'!M$15*100</f>
        <v>6.829816008414447</v>
      </c>
      <c r="N10" s="78">
        <f>'2.1'!N9/'2.1'!N$15*100</f>
        <v>7.2702133119646062</v>
      </c>
      <c r="O10" s="78">
        <f>'2.1'!O9/'2.1'!O$15*100</f>
        <v>7.261209249951202</v>
      </c>
      <c r="P10" s="78">
        <f>'2.1'!P9/'2.1'!P$15*100</f>
        <v>7.2096191307560513</v>
      </c>
      <c r="Q10" s="78">
        <f>'2.1'!Q9/'2.1'!Q$15*100</f>
        <v>7.4620061280995396</v>
      </c>
      <c r="R10" s="78">
        <f>'2.1'!R9/'2.1'!R$15*100</f>
        <v>7.5890047780902092</v>
      </c>
      <c r="S10" s="78">
        <f>'2.1'!S9/'2.1'!S$15*100</f>
        <v>7.8830372928701671</v>
      </c>
      <c r="T10" s="78">
        <f>'2.1'!T9/'2.1'!T$15*100</f>
        <v>8.0656218022357038</v>
      </c>
      <c r="U10" s="78">
        <f>'2.1'!U9/'2.1'!U$15*100</f>
        <v>7.9466328804485382</v>
      </c>
      <c r="V10" s="78">
        <f>'2.1'!V9/'2.1'!V$15*100</f>
        <v>8.2848101682545519</v>
      </c>
    </row>
    <row r="11" spans="1:23" s="75" customFormat="1" ht="15" customHeight="1">
      <c r="A11" s="219" t="s">
        <v>27</v>
      </c>
      <c r="B11" s="189" t="s">
        <v>24</v>
      </c>
      <c r="C11" s="78">
        <f>'2.1'!C10/'2.1'!C$15*100</f>
        <v>1.9060644222246488</v>
      </c>
      <c r="D11" s="78">
        <f>'2.1'!D10/'2.1'!D$15*100</f>
        <v>1.8659762940906586</v>
      </c>
      <c r="E11" s="78">
        <f>'2.1'!E10/'2.1'!E$15*100</f>
        <v>1.7308347016578924</v>
      </c>
      <c r="F11" s="78">
        <f>'2.1'!F10/'2.1'!F$15*100</f>
        <v>1.3704328861187267</v>
      </c>
      <c r="G11" s="78">
        <f>'2.1'!G10/'2.1'!G$15*100</f>
        <v>1.178610692144952</v>
      </c>
      <c r="H11" s="78">
        <f>'2.1'!H10/'2.1'!H$15*100</f>
        <v>1.2697502787091473</v>
      </c>
      <c r="I11" s="78">
        <f>'2.1'!I10/'2.1'!I$15*100</f>
        <v>1.6083514377772576</v>
      </c>
      <c r="J11" s="78">
        <f>'2.1'!J10/'2.1'!J$15*100</f>
        <v>1.7122504588232317</v>
      </c>
      <c r="K11" s="78">
        <f>'2.1'!K10/'2.1'!K$15*100</f>
        <v>1.8492475294822115</v>
      </c>
      <c r="L11" s="78">
        <f>'2.1'!L10/'2.1'!L$15*100</f>
        <v>1.5545215899927676</v>
      </c>
      <c r="M11" s="78">
        <f>'2.1'!M10/'2.1'!M$15*100</f>
        <v>1.9347272510151252</v>
      </c>
      <c r="N11" s="78">
        <f>'2.1'!N10/'2.1'!N$15*100</f>
        <v>2.5734633535694393</v>
      </c>
      <c r="O11" s="78">
        <f>'2.1'!O10/'2.1'!O$15*100</f>
        <v>1.3219405928374872</v>
      </c>
      <c r="P11" s="78">
        <f>'2.1'!P10/'2.1'!P$15*100</f>
        <v>1.1108879126537319</v>
      </c>
      <c r="Q11" s="78">
        <f>'2.1'!Q10/'2.1'!Q$15*100</f>
        <v>1.1880328561260096</v>
      </c>
      <c r="R11" s="78">
        <f>'2.1'!R10/'2.1'!R$15*100</f>
        <v>1.2834040275381611</v>
      </c>
      <c r="S11" s="78">
        <f>'2.1'!S10/'2.1'!S$15*100</f>
        <v>0.93300769507369485</v>
      </c>
      <c r="T11" s="78">
        <f>'2.1'!T10/'2.1'!T$15*100</f>
        <v>0.91806209984096743</v>
      </c>
      <c r="U11" s="78">
        <f>'2.1'!U10/'2.1'!U$15*100</f>
        <v>0.92778639780836369</v>
      </c>
      <c r="V11" s="78">
        <f>'2.1'!V10/'2.1'!V$15*100</f>
        <v>0.64018673164177187</v>
      </c>
    </row>
    <row r="12" spans="1:23" s="75" customFormat="1" ht="15" customHeight="1">
      <c r="A12" s="219" t="s">
        <v>276</v>
      </c>
      <c r="B12" s="189" t="s">
        <v>24</v>
      </c>
      <c r="C12" s="78">
        <f>'2.1'!C11/'2.1'!C$15*100</f>
        <v>6.7531000871154827</v>
      </c>
      <c r="D12" s="78">
        <f>'2.1'!D11/'2.1'!D$15*100</f>
        <v>7.0678167414065145</v>
      </c>
      <c r="E12" s="78">
        <f>'2.1'!E11/'2.1'!E$15*100</f>
        <v>7.3301488956030267</v>
      </c>
      <c r="F12" s="78">
        <f>'2.1'!F11/'2.1'!F$15*100</f>
        <v>7.4334855765070111</v>
      </c>
      <c r="G12" s="78">
        <f>'2.1'!G11/'2.1'!G$15*100</f>
        <v>7.4411341020265667</v>
      </c>
      <c r="H12" s="78">
        <f>'2.1'!H11/'2.1'!H$15*100</f>
        <v>7.6670945413665414</v>
      </c>
      <c r="I12" s="78">
        <f>'2.1'!I11/'2.1'!I$15*100</f>
        <v>8.3800278550056237</v>
      </c>
      <c r="J12" s="78">
        <f>'2.1'!J11/'2.1'!J$15*100</f>
        <v>8.7013849318932319</v>
      </c>
      <c r="K12" s="78">
        <f>'2.1'!K11/'2.1'!K$15*100</f>
        <v>9.4873223326928624</v>
      </c>
      <c r="L12" s="78">
        <f>'2.1'!L11/'2.1'!L$15*100</f>
        <v>10.265000692335828</v>
      </c>
      <c r="M12" s="78">
        <f>'2.1'!M11/'2.1'!M$15*100</f>
        <v>11.340111558188354</v>
      </c>
      <c r="N12" s="78">
        <f>'2.1'!N11/'2.1'!N$15*100</f>
        <v>12.310167899722183</v>
      </c>
      <c r="O12" s="78">
        <f>'2.1'!O11/'2.1'!O$15*100</f>
        <v>11.945462544761167</v>
      </c>
      <c r="P12" s="78">
        <f>'2.1'!P11/'2.1'!P$15*100</f>
        <v>11.913598602332199</v>
      </c>
      <c r="Q12" s="78">
        <f>'2.1'!Q11/'2.1'!Q$15*100</f>
        <v>12.961473294915073</v>
      </c>
      <c r="R12" s="78">
        <f>'2.1'!R11/'2.1'!R$15*100</f>
        <v>12.944271279230204</v>
      </c>
      <c r="S12" s="78">
        <f>'2.1'!S11/'2.1'!S$15*100</f>
        <v>13.493706263757938</v>
      </c>
      <c r="T12" s="78">
        <f>'2.1'!T11/'2.1'!T$15*100</f>
        <v>13.362814027540884</v>
      </c>
      <c r="U12" s="78">
        <f>'2.1'!U11/'2.1'!U$15*100</f>
        <v>14.00488377712294</v>
      </c>
      <c r="V12" s="78">
        <f>'2.1'!V11/'2.1'!V$15*100</f>
        <v>15.104118539681268</v>
      </c>
    </row>
    <row r="13" spans="1:23" s="91" customFormat="1" ht="15" customHeight="1">
      <c r="A13" s="326" t="s">
        <v>37</v>
      </c>
      <c r="B13" s="103" t="s">
        <v>24</v>
      </c>
      <c r="C13" s="338" t="s">
        <v>40</v>
      </c>
      <c r="D13" s="338" t="s">
        <v>40</v>
      </c>
      <c r="E13" s="338" t="s">
        <v>40</v>
      </c>
      <c r="F13" s="338" t="s">
        <v>40</v>
      </c>
      <c r="G13" s="338" t="s">
        <v>40</v>
      </c>
      <c r="H13" s="338" t="s">
        <v>40</v>
      </c>
      <c r="I13" s="338" t="s">
        <v>40</v>
      </c>
      <c r="J13" s="338" t="s">
        <v>40</v>
      </c>
      <c r="K13" s="338" t="s">
        <v>40</v>
      </c>
      <c r="L13" s="338" t="s">
        <v>40</v>
      </c>
      <c r="M13" s="338" t="s">
        <v>40</v>
      </c>
      <c r="N13" s="95" t="s">
        <v>40</v>
      </c>
      <c r="O13" s="95" t="s">
        <v>40</v>
      </c>
      <c r="P13" s="95" t="s">
        <v>40</v>
      </c>
      <c r="Q13" s="78">
        <f>'2.1'!Q12/'2.1'!Q$15*100</f>
        <v>10.25596081719868</v>
      </c>
      <c r="R13" s="78">
        <f>'2.1'!R12/'2.1'!R$15*100</f>
        <v>10.227970937916654</v>
      </c>
      <c r="S13" s="78">
        <f>'2.1'!S12/'2.1'!S$15*100</f>
        <v>10.71893502418369</v>
      </c>
      <c r="T13" s="78">
        <f>'2.1'!T12/'2.1'!T$15*100</f>
        <v>10.478241131455135</v>
      </c>
      <c r="U13" s="78">
        <f>'2.1'!U12/'2.1'!U$15*100</f>
        <v>10.778366039885768</v>
      </c>
      <c r="V13" s="78">
        <f>'2.1'!V12/'2.1'!V$15*100</f>
        <v>11.801024588181336</v>
      </c>
    </row>
    <row r="14" spans="1:23" s="91" customFormat="1" ht="15" customHeight="1">
      <c r="A14" s="326" t="s">
        <v>36</v>
      </c>
      <c r="B14" s="103" t="s">
        <v>24</v>
      </c>
      <c r="C14" s="338" t="s">
        <v>40</v>
      </c>
      <c r="D14" s="338" t="s">
        <v>40</v>
      </c>
      <c r="E14" s="338" t="s">
        <v>40</v>
      </c>
      <c r="F14" s="338" t="s">
        <v>40</v>
      </c>
      <c r="G14" s="338" t="s">
        <v>40</v>
      </c>
      <c r="H14" s="338" t="s">
        <v>40</v>
      </c>
      <c r="I14" s="338" t="s">
        <v>40</v>
      </c>
      <c r="J14" s="338" t="s">
        <v>40</v>
      </c>
      <c r="K14" s="338" t="s">
        <v>40</v>
      </c>
      <c r="L14" s="338" t="s">
        <v>40</v>
      </c>
      <c r="M14" s="338" t="s">
        <v>40</v>
      </c>
      <c r="N14" s="95" t="s">
        <v>40</v>
      </c>
      <c r="O14" s="95" t="s">
        <v>40</v>
      </c>
      <c r="P14" s="95" t="s">
        <v>40</v>
      </c>
      <c r="Q14" s="78">
        <f>'2.1'!Q13/'2.1'!Q$15*100</f>
        <v>1.0672048446919702</v>
      </c>
      <c r="R14" s="78">
        <f>'2.1'!R13/'2.1'!R$15*100</f>
        <v>1.0977610767878632</v>
      </c>
      <c r="S14" s="78">
        <f>'2.1'!S13/'2.1'!S$15*100</f>
        <v>1.0659874019610058</v>
      </c>
      <c r="T14" s="78">
        <f>'2.1'!T13/'2.1'!T$15*100</f>
        <v>1.1026137317753761</v>
      </c>
      <c r="U14" s="78">
        <f>'2.1'!U13/'2.1'!U$15*100</f>
        <v>1.2126418633560616</v>
      </c>
      <c r="V14" s="78">
        <f>'2.1'!V13/'2.1'!V$15*100</f>
        <v>1.1451582674787377</v>
      </c>
    </row>
    <row r="15" spans="1:23" s="91" customFormat="1" ht="15" customHeight="1">
      <c r="A15" s="326" t="s">
        <v>48</v>
      </c>
      <c r="B15" s="103" t="s">
        <v>24</v>
      </c>
      <c r="C15" s="338" t="s">
        <v>40</v>
      </c>
      <c r="D15" s="338" t="s">
        <v>40</v>
      </c>
      <c r="E15" s="338" t="s">
        <v>40</v>
      </c>
      <c r="F15" s="338" t="s">
        <v>40</v>
      </c>
      <c r="G15" s="338" t="s">
        <v>40</v>
      </c>
      <c r="H15" s="338" t="s">
        <v>40</v>
      </c>
      <c r="I15" s="338" t="s">
        <v>40</v>
      </c>
      <c r="J15" s="338" t="s">
        <v>40</v>
      </c>
      <c r="K15" s="338" t="s">
        <v>40</v>
      </c>
      <c r="L15" s="338" t="s">
        <v>40</v>
      </c>
      <c r="M15" s="338" t="s">
        <v>40</v>
      </c>
      <c r="N15" s="95" t="s">
        <v>40</v>
      </c>
      <c r="O15" s="95" t="s">
        <v>40</v>
      </c>
      <c r="P15" s="95" t="s">
        <v>40</v>
      </c>
      <c r="Q15" s="78">
        <f>'2.1'!Q14/'2.1'!Q$15*100</f>
        <v>1.6383076330244222</v>
      </c>
      <c r="R15" s="78">
        <f>'2.1'!R14/'2.1'!R$15*100</f>
        <v>1.6185392645256858</v>
      </c>
      <c r="S15" s="78">
        <f>'2.1'!S14/'2.1'!S$15*100</f>
        <v>1.7087838376132376</v>
      </c>
      <c r="T15" s="78">
        <f>'2.1'!T14/'2.1'!T$15*100</f>
        <v>1.7819591643103716</v>
      </c>
      <c r="U15" s="78">
        <f>'2.1'!U14/'2.1'!U$15*100</f>
        <v>2.0138758738811129</v>
      </c>
      <c r="V15" s="78">
        <f>'2.1'!V14/'2.1'!V$15*100</f>
        <v>2.1579356840211958</v>
      </c>
    </row>
    <row r="16" spans="1:23" s="75" customFormat="1" ht="15" customHeight="1">
      <c r="A16" s="318" t="s">
        <v>28</v>
      </c>
      <c r="B16" s="189" t="s">
        <v>24</v>
      </c>
      <c r="C16" s="337">
        <f t="shared" ref="C16:V16" si="0">SUM(C7:C12)</f>
        <v>100.00000000000001</v>
      </c>
      <c r="D16" s="337">
        <f t="shared" si="0"/>
        <v>100.00000000000001</v>
      </c>
      <c r="E16" s="337">
        <f t="shared" si="0"/>
        <v>100.00000000000001</v>
      </c>
      <c r="F16" s="337">
        <f t="shared" si="0"/>
        <v>100</v>
      </c>
      <c r="G16" s="337">
        <f t="shared" si="0"/>
        <v>100</v>
      </c>
      <c r="H16" s="337">
        <f t="shared" si="0"/>
        <v>100</v>
      </c>
      <c r="I16" s="337">
        <f t="shared" si="0"/>
        <v>100</v>
      </c>
      <c r="J16" s="337">
        <f t="shared" si="0"/>
        <v>100.00000000000001</v>
      </c>
      <c r="K16" s="337">
        <f t="shared" si="0"/>
        <v>100</v>
      </c>
      <c r="L16" s="337">
        <f t="shared" si="0"/>
        <v>100.00000000000001</v>
      </c>
      <c r="M16" s="337">
        <f t="shared" si="0"/>
        <v>99.999999999999957</v>
      </c>
      <c r="N16" s="337">
        <f t="shared" si="0"/>
        <v>100</v>
      </c>
      <c r="O16" s="337">
        <f t="shared" si="0"/>
        <v>100.00000000000001</v>
      </c>
      <c r="P16" s="337">
        <f t="shared" si="0"/>
        <v>100.00000000000001</v>
      </c>
      <c r="Q16" s="337">
        <f t="shared" si="0"/>
        <v>100</v>
      </c>
      <c r="R16" s="337">
        <f t="shared" si="0"/>
        <v>99.999999999999972</v>
      </c>
      <c r="S16" s="337">
        <f t="shared" si="0"/>
        <v>100.00000000000003</v>
      </c>
      <c r="T16" s="337">
        <f t="shared" si="0"/>
        <v>100</v>
      </c>
      <c r="U16" s="337">
        <f t="shared" si="0"/>
        <v>99.999999999999986</v>
      </c>
      <c r="V16" s="337">
        <f t="shared" si="0"/>
        <v>100</v>
      </c>
    </row>
    <row r="17" spans="1:24" s="94" customFormat="1" ht="20.100000000000001" customHeight="1">
      <c r="A17" s="327" t="s">
        <v>49</v>
      </c>
      <c r="B17" s="98"/>
      <c r="C17" s="96"/>
      <c r="D17" s="96"/>
      <c r="E17" s="96"/>
      <c r="F17" s="96"/>
      <c r="G17" s="96"/>
      <c r="H17" s="96"/>
      <c r="I17" s="96"/>
      <c r="J17" s="96"/>
      <c r="K17" s="104"/>
      <c r="L17" s="104"/>
      <c r="M17" s="104"/>
      <c r="N17" s="104"/>
      <c r="O17" s="104"/>
      <c r="P17" s="104"/>
      <c r="Q17" s="104"/>
      <c r="R17" s="104"/>
      <c r="S17" s="101"/>
      <c r="T17" s="101"/>
      <c r="X17" s="75"/>
    </row>
    <row r="18" spans="1:24" s="75" customFormat="1" ht="15" customHeight="1">
      <c r="A18" s="219" t="s">
        <v>32</v>
      </c>
      <c r="B18" s="189" t="s">
        <v>24</v>
      </c>
      <c r="C18" s="78">
        <f>'2.1'!C35/'2.1'!C40*100</f>
        <v>77.048165266308843</v>
      </c>
      <c r="D18" s="78">
        <f>'2.1'!D35/'2.1'!D40*100</f>
        <v>76.397781191508045</v>
      </c>
      <c r="E18" s="78">
        <f>'2.1'!E35/'2.1'!E40*100</f>
        <v>75.338650771802236</v>
      </c>
      <c r="F18" s="78">
        <f>'2.1'!F35/'2.1'!F40*100</f>
        <v>74.722291527542808</v>
      </c>
      <c r="G18" s="78">
        <f>'2.1'!G35/'2.1'!G40*100</f>
        <v>74.12025857004862</v>
      </c>
      <c r="H18" s="78">
        <f>'2.1'!H35/'2.1'!H40*100</f>
        <v>73.059907542182927</v>
      </c>
      <c r="I18" s="78">
        <f>'2.1'!I35/'2.1'!I40*100</f>
        <v>73.25192947568145</v>
      </c>
      <c r="J18" s="78">
        <f>'2.1'!J35/'2.1'!J40*100</f>
        <v>72.149296814158788</v>
      </c>
      <c r="K18" s="78">
        <f>'2.1'!K35/'2.1'!K40*100</f>
        <v>73.59051622633433</v>
      </c>
      <c r="L18" s="78">
        <f>'2.1'!L35/'2.1'!L40*100</f>
        <v>72.311226989029834</v>
      </c>
      <c r="M18" s="78">
        <f>'2.1'!M35/'2.1'!M40*100</f>
        <v>70.661505957305536</v>
      </c>
      <c r="N18" s="78">
        <f>'2.1'!N35/'2.1'!N40*100</f>
        <v>71.197169017981494</v>
      </c>
      <c r="O18" s="78">
        <f>'2.1'!O35/'2.1'!O40*100</f>
        <v>69.19496640164779</v>
      </c>
      <c r="P18" s="78">
        <f>'2.1'!P35/'2.1'!P40*100</f>
        <v>71.142183423204727</v>
      </c>
      <c r="Q18" s="78">
        <f>'2.1'!Q35/'2.1'!Q40*100</f>
        <v>69.895104119351359</v>
      </c>
      <c r="R18" s="78">
        <f>'2.1'!R35/'2.1'!R40*100</f>
        <v>70.834477907223942</v>
      </c>
      <c r="S18" s="78">
        <f>'2.1'!S35/'2.1'!S40*100</f>
        <v>71.674317543752622</v>
      </c>
      <c r="T18" s="78">
        <f>'2.1'!T35/'2.1'!T40*100</f>
        <v>70.368428150629427</v>
      </c>
      <c r="U18" s="78">
        <f>'2.1'!U35/'2.1'!U$40*100</f>
        <v>71.106431812332175</v>
      </c>
      <c r="V18" s="78">
        <f>'2.1'!V35/'2.1'!V$40*100</f>
        <v>70.712915119906</v>
      </c>
    </row>
    <row r="19" spans="1:24" s="75" customFormat="1" ht="15" customHeight="1">
      <c r="A19" s="328" t="s">
        <v>277</v>
      </c>
      <c r="B19" s="189" t="s">
        <v>24</v>
      </c>
      <c r="C19" s="78">
        <f>'2.1'!C36/'2.1'!C$40*100</f>
        <v>10.05622616635015</v>
      </c>
      <c r="D19" s="78">
        <f>'2.1'!D36/'2.1'!D$40*100</f>
        <v>10.236368652469514</v>
      </c>
      <c r="E19" s="78">
        <f>'2.1'!E36/'2.1'!E$40*100</f>
        <v>10.617940061386131</v>
      </c>
      <c r="F19" s="78">
        <f>'2.1'!F36/'2.1'!F$40*100</f>
        <v>10.982279678639454</v>
      </c>
      <c r="G19" s="78">
        <f>'2.1'!G36/'2.1'!G$40*100</f>
        <v>11.055535519993144</v>
      </c>
      <c r="H19" s="78">
        <f>'2.1'!H36/'2.1'!H$40*100</f>
        <v>11.36565056032536</v>
      </c>
      <c r="I19" s="78">
        <f>'2.1'!I36/'2.1'!I$40*100</f>
        <v>11.218720709804723</v>
      </c>
      <c r="J19" s="78">
        <f>'2.1'!J36/'2.1'!J$40*100</f>
        <v>11.839168707378253</v>
      </c>
      <c r="K19" s="78">
        <f>'2.1'!K36/'2.1'!K$40*100</f>
        <v>11.263396421339927</v>
      </c>
      <c r="L19" s="78">
        <f>'2.1'!L36/'2.1'!L$40*100</f>
        <v>12.14042202883703</v>
      </c>
      <c r="M19" s="78">
        <f>'2.1'!M36/'2.1'!M$40*100</f>
        <v>12.631280107075089</v>
      </c>
      <c r="N19" s="78">
        <f>'2.1'!N36/'2.1'!N$40*100</f>
        <v>12.605033437075347</v>
      </c>
      <c r="O19" s="78">
        <f>'2.1'!O36/'2.1'!O$40*100</f>
        <v>13.84530305078413</v>
      </c>
      <c r="P19" s="78">
        <f>'2.1'!P36/'2.1'!P$40*100</f>
        <v>13.192782817554496</v>
      </c>
      <c r="Q19" s="78">
        <f>'2.1'!Q36/'2.1'!Q$40*100</f>
        <v>13.993035552510666</v>
      </c>
      <c r="R19" s="78">
        <f>'2.1'!R36/'2.1'!R$40*100</f>
        <v>13.643174438653105</v>
      </c>
      <c r="S19" s="78">
        <f>'2.1'!S36/'2.1'!S$40*100</f>
        <v>13.404441120601721</v>
      </c>
      <c r="T19" s="78">
        <f>'2.1'!T36/'2.1'!T$40*100</f>
        <v>14.350689013342146</v>
      </c>
      <c r="U19" s="78">
        <f>'2.1'!U36/'2.1'!U$40*100</f>
        <v>14.299630943092398</v>
      </c>
      <c r="V19" s="78">
        <f>'2.1'!V36/'2.1'!V$40*100</f>
        <v>14.653315392766128</v>
      </c>
    </row>
    <row r="20" spans="1:24" s="75" customFormat="1" ht="15" customHeight="1">
      <c r="A20" s="328" t="s">
        <v>278</v>
      </c>
      <c r="B20" s="189" t="s">
        <v>24</v>
      </c>
      <c r="C20" s="78">
        <f>'2.1'!C37/'2.1'!C$40*100</f>
        <v>4.6654123858126155</v>
      </c>
      <c r="D20" s="78">
        <f>'2.1'!D37/'2.1'!D$40*100</f>
        <v>4.7717727202499383</v>
      </c>
      <c r="E20" s="78">
        <f>'2.1'!E37/'2.1'!E$40*100</f>
        <v>5.1027570824981288</v>
      </c>
      <c r="F20" s="78">
        <f>'2.1'!F37/'2.1'!F$40*100</f>
        <v>5.26034542468157</v>
      </c>
      <c r="G20" s="78">
        <f>'2.1'!G37/'2.1'!G$40*100</f>
        <v>5.473239532440302</v>
      </c>
      <c r="H20" s="78">
        <f>'2.1'!H37/'2.1'!H$40*100</f>
        <v>5.7573877227513401</v>
      </c>
      <c r="I20" s="78">
        <f>'2.1'!I37/'2.1'!I$40*100</f>
        <v>5.7776870059552294</v>
      </c>
      <c r="J20" s="78">
        <f>'2.1'!J37/'2.1'!J$40*100</f>
        <v>5.9974152529097289</v>
      </c>
      <c r="K20" s="78">
        <f>'2.1'!K37/'2.1'!K$40*100</f>
        <v>5.6799496527713185</v>
      </c>
      <c r="L20" s="78">
        <f>'2.1'!L37/'2.1'!L$40*100</f>
        <v>5.6618986670852394</v>
      </c>
      <c r="M20" s="78">
        <f>'2.1'!M37/'2.1'!M$40*100</f>
        <v>5.9173754555916638</v>
      </c>
      <c r="N20" s="78">
        <f>'2.1'!N37/'2.1'!N$40*100</f>
        <v>5.7394148591191945</v>
      </c>
      <c r="O20" s="78">
        <f>'2.1'!O37/'2.1'!O$40*100</f>
        <v>6.127265151776883</v>
      </c>
      <c r="P20" s="78">
        <f>'2.1'!P37/'2.1'!P$40*100</f>
        <v>5.6921589301382438</v>
      </c>
      <c r="Q20" s="78">
        <f>'2.1'!Q37/'2.1'!Q$40*100</f>
        <v>5.8541883879288639</v>
      </c>
      <c r="R20" s="78">
        <f>'2.1'!R37/'2.1'!R$40*100</f>
        <v>5.6272473865132921</v>
      </c>
      <c r="S20" s="78">
        <f>'2.1'!S37/'2.1'!S$40*100</f>
        <v>5.4512515626525087</v>
      </c>
      <c r="T20" s="78">
        <f>'2.1'!T37/'2.1'!T$40*100</f>
        <v>5.6000373525543177</v>
      </c>
      <c r="U20" s="78">
        <f>'2.1'!U37/'2.1'!U$40*100</f>
        <v>5.3246497733685398</v>
      </c>
      <c r="V20" s="78">
        <f>'2.1'!V37/'2.1'!V$40*100</f>
        <v>5.439614362144777</v>
      </c>
    </row>
    <row r="21" spans="1:24" s="75" customFormat="1" ht="15" customHeight="1">
      <c r="A21" s="219" t="s">
        <v>279</v>
      </c>
      <c r="B21" s="189" t="s">
        <v>24</v>
      </c>
      <c r="C21" s="78">
        <f>'2.1'!C38/'2.1'!C$40*100</f>
        <v>6.71727805143873</v>
      </c>
      <c r="D21" s="78">
        <f>'2.1'!D38/'2.1'!D$40*100</f>
        <v>7.0153217020761245</v>
      </c>
      <c r="E21" s="78">
        <f>'2.1'!E38/'2.1'!E$40*100</f>
        <v>7.3081753383174668</v>
      </c>
      <c r="F21" s="78">
        <f>'2.1'!F38/'2.1'!F$40*100</f>
        <v>7.3864890122494034</v>
      </c>
      <c r="G21" s="78">
        <f>'2.1'!G38/'2.1'!G$40*100</f>
        <v>7.6476529876089741</v>
      </c>
      <c r="H21" s="78">
        <f>'2.1'!H38/'2.1'!H$40*100</f>
        <v>8.035942541620523</v>
      </c>
      <c r="I21" s="78">
        <f>'2.1'!I38/'2.1'!I$40*100</f>
        <v>7.9753156189803418</v>
      </c>
      <c r="J21" s="78">
        <f>'2.1'!J38/'2.1'!J$40*100</f>
        <v>8.2128801402944447</v>
      </c>
      <c r="K21" s="78">
        <f>'2.1'!K38/'2.1'!K$40*100</f>
        <v>7.7666515775518459</v>
      </c>
      <c r="L21" s="78">
        <f>'2.1'!L38/'2.1'!L$40*100</f>
        <v>8.1242056009309529</v>
      </c>
      <c r="M21" s="78">
        <f>'2.1'!M38/'2.1'!M$40*100</f>
        <v>8.874447408502693</v>
      </c>
      <c r="N21" s="78">
        <f>'2.1'!N38/'2.1'!N$40*100</f>
        <v>8.6125769485740289</v>
      </c>
      <c r="O21" s="78">
        <f>'2.1'!O38/'2.1'!O$40*100</f>
        <v>8.8917623192839823</v>
      </c>
      <c r="P21" s="78">
        <f>'2.1'!P38/'2.1'!P$40*100</f>
        <v>8.3663120160476314</v>
      </c>
      <c r="Q21" s="78">
        <f>'2.1'!Q38/'2.1'!Q$40*100</f>
        <v>8.6072366156587492</v>
      </c>
      <c r="R21" s="78">
        <f>'2.1'!R38/'2.1'!R$40*100</f>
        <v>8.3109893679341251</v>
      </c>
      <c r="S21" s="78">
        <f>'2.1'!S38/'2.1'!S$40*100</f>
        <v>8.0049499769334158</v>
      </c>
      <c r="T21" s="78">
        <f>'2.1'!T38/'2.1'!T$40*100</f>
        <v>8.1764353886244958</v>
      </c>
      <c r="U21" s="78">
        <f>'2.1'!U38/'2.1'!U$40*100</f>
        <v>7.8335081392332047</v>
      </c>
      <c r="V21" s="78">
        <f>'2.1'!V38/'2.1'!V$40*100</f>
        <v>7.8194081635366075</v>
      </c>
    </row>
    <row r="22" spans="1:24" s="75" customFormat="1" ht="15" customHeight="1">
      <c r="A22" s="219" t="s">
        <v>33</v>
      </c>
      <c r="B22" s="189" t="s">
        <v>24</v>
      </c>
      <c r="C22" s="78">
        <f>'2.1'!C39/'2.1'!C$40*100</f>
        <v>1.512918130089669</v>
      </c>
      <c r="D22" s="78">
        <f>'2.1'!D39/'2.1'!D$40*100</f>
        <v>1.5787557336963656</v>
      </c>
      <c r="E22" s="78">
        <f>'2.1'!E39/'2.1'!E$40*100</f>
        <v>1.632476745996045</v>
      </c>
      <c r="F22" s="78">
        <f>'2.1'!F39/'2.1'!F$40*100</f>
        <v>1.6485943568867738</v>
      </c>
      <c r="G22" s="78">
        <f>'2.1'!G39/'2.1'!G$40*100</f>
        <v>1.7033133899089608</v>
      </c>
      <c r="H22" s="78">
        <f>'2.1'!H39/'2.1'!H$40*100</f>
        <v>1.7811116331198282</v>
      </c>
      <c r="I22" s="78">
        <f>'2.1'!I39/'2.1'!I$40*100</f>
        <v>1.7763471895782545</v>
      </c>
      <c r="J22" s="78">
        <f>'2.1'!J39/'2.1'!J$40*100</f>
        <v>1.8012390852588027</v>
      </c>
      <c r="K22" s="78">
        <f>'2.1'!K39/'2.1'!K$40*100</f>
        <v>1.6994861220025921</v>
      </c>
      <c r="L22" s="78">
        <f>'2.1'!L39/'2.1'!L$40*100</f>
        <v>1.7622467141169631</v>
      </c>
      <c r="M22" s="78">
        <f>'2.1'!M39/'2.1'!M$40*100</f>
        <v>1.915391071524998</v>
      </c>
      <c r="N22" s="78">
        <f>'2.1'!N39/'2.1'!N$40*100</f>
        <v>1.8458057372499277</v>
      </c>
      <c r="O22" s="78">
        <f>'2.1'!O39/'2.1'!O$40*100</f>
        <v>1.9407030765072144</v>
      </c>
      <c r="P22" s="78">
        <f>'2.1'!P39/'2.1'!P$40*100</f>
        <v>1.6065628130548786</v>
      </c>
      <c r="Q22" s="78">
        <f>'2.1'!Q39/'2.1'!Q$40*100</f>
        <v>1.6504353245503676</v>
      </c>
      <c r="R22" s="78">
        <f>'2.1'!R39/'2.1'!R$40*100</f>
        <v>1.5841108996755418</v>
      </c>
      <c r="S22" s="78">
        <f>'2.1'!S39/'2.1'!S$40*100</f>
        <v>1.4650397960597548</v>
      </c>
      <c r="T22" s="78">
        <f>'2.1'!T39/'2.1'!T$40*100</f>
        <v>1.5044100948496173</v>
      </c>
      <c r="U22" s="78">
        <f>'2.1'!U39/'2.1'!U$40*100</f>
        <v>1.435779331973668</v>
      </c>
      <c r="V22" s="78">
        <f>'2.1'!V39/'2.1'!V$40*100</f>
        <v>1.374746961646506</v>
      </c>
    </row>
    <row r="23" spans="1:24" s="75" customFormat="1" ht="15" customHeight="1">
      <c r="A23" s="318" t="s">
        <v>28</v>
      </c>
      <c r="B23" s="189" t="s">
        <v>24</v>
      </c>
      <c r="C23" s="337">
        <f>SUM(C18:C22)</f>
        <v>100</v>
      </c>
      <c r="D23" s="337">
        <f t="shared" ref="D23:U23" si="1">SUM(D18:D22)</f>
        <v>99.999999999999986</v>
      </c>
      <c r="E23" s="337">
        <f t="shared" si="1"/>
        <v>100.00000000000001</v>
      </c>
      <c r="F23" s="337">
        <f t="shared" si="1"/>
        <v>100.00000000000001</v>
      </c>
      <c r="G23" s="337">
        <f t="shared" si="1"/>
        <v>100</v>
      </c>
      <c r="H23" s="337">
        <f t="shared" si="1"/>
        <v>100</v>
      </c>
      <c r="I23" s="337">
        <f t="shared" si="1"/>
        <v>100.00000000000001</v>
      </c>
      <c r="J23" s="337">
        <f t="shared" si="1"/>
        <v>100.00000000000001</v>
      </c>
      <c r="K23" s="337">
        <f t="shared" si="1"/>
        <v>100.00000000000001</v>
      </c>
      <c r="L23" s="337">
        <f t="shared" si="1"/>
        <v>100.00000000000001</v>
      </c>
      <c r="M23" s="337">
        <f t="shared" si="1"/>
        <v>99.999999999999972</v>
      </c>
      <c r="N23" s="337">
        <f t="shared" si="1"/>
        <v>100</v>
      </c>
      <c r="O23" s="337">
        <f t="shared" si="1"/>
        <v>100</v>
      </c>
      <c r="P23" s="337">
        <f t="shared" si="1"/>
        <v>99.999999999999986</v>
      </c>
      <c r="Q23" s="337">
        <f t="shared" si="1"/>
        <v>100</v>
      </c>
      <c r="R23" s="337">
        <f t="shared" si="1"/>
        <v>100</v>
      </c>
      <c r="S23" s="337">
        <f t="shared" si="1"/>
        <v>100.00000000000001</v>
      </c>
      <c r="T23" s="337">
        <f t="shared" si="1"/>
        <v>100.00000000000001</v>
      </c>
      <c r="U23" s="337">
        <f t="shared" si="1"/>
        <v>99.999999999999972</v>
      </c>
      <c r="V23" s="337">
        <f>SUM(V18:V22)</f>
        <v>100.00000000000003</v>
      </c>
    </row>
    <row r="24" spans="1:24" s="66" customFormat="1" ht="18" customHeight="1">
      <c r="A24" s="214"/>
      <c r="B24" s="195"/>
      <c r="C24" s="336" t="s">
        <v>51</v>
      </c>
      <c r="D24" s="335"/>
      <c r="E24" s="335"/>
      <c r="F24" s="335"/>
      <c r="G24" s="335"/>
      <c r="H24" s="335"/>
      <c r="I24" s="335"/>
      <c r="J24" s="335"/>
      <c r="K24" s="335"/>
      <c r="L24" s="335"/>
      <c r="M24" s="335"/>
      <c r="N24" s="335"/>
      <c r="O24" s="335"/>
      <c r="P24" s="335"/>
      <c r="Q24" s="335"/>
      <c r="R24" s="335"/>
      <c r="S24" s="335"/>
      <c r="T24" s="335"/>
      <c r="X24" s="75"/>
    </row>
    <row r="25" spans="1:24" s="94" customFormat="1" ht="15" customHeight="1">
      <c r="A25" s="52" t="s">
        <v>46</v>
      </c>
      <c r="B25" s="99"/>
      <c r="C25" s="100"/>
      <c r="D25" s="100"/>
      <c r="E25" s="100"/>
      <c r="F25" s="100"/>
      <c r="G25" s="100"/>
      <c r="H25" s="100"/>
      <c r="I25" s="100"/>
      <c r="J25" s="100"/>
      <c r="K25" s="102"/>
      <c r="L25" s="102"/>
      <c r="M25" s="102"/>
      <c r="N25" s="102"/>
      <c r="O25" s="101"/>
      <c r="P25" s="101"/>
      <c r="Q25" s="101"/>
      <c r="R25" s="101"/>
      <c r="S25" s="101"/>
      <c r="X25" s="75"/>
    </row>
    <row r="26" spans="1:24" s="75" customFormat="1" ht="15" customHeight="1">
      <c r="A26" s="219" t="s">
        <v>31</v>
      </c>
      <c r="B26" s="189" t="s">
        <v>50</v>
      </c>
      <c r="C26" s="82">
        <f>'2.1'!C24/'2.1'!$R$24*100</f>
        <v>171.69719510895769</v>
      </c>
      <c r="D26" s="82">
        <f>'2.1'!D24/'2.1'!$R$24*100</f>
        <v>166.00565283296757</v>
      </c>
      <c r="E26" s="82">
        <f>'2.1'!E24/'2.1'!$R$24*100</f>
        <v>150.35630764396208</v>
      </c>
      <c r="F26" s="82">
        <f>'2.1'!F24/'2.1'!$R$24*100</f>
        <v>145.35607253459239</v>
      </c>
      <c r="G26" s="82">
        <f>'2.1'!G24/'2.1'!$R$24*100</f>
        <v>139.29882016971297</v>
      </c>
      <c r="H26" s="82">
        <f>'2.1'!H24/'2.1'!$R$24*100</f>
        <v>129.60743027290624</v>
      </c>
      <c r="I26" s="82">
        <f>'2.1'!I24/'2.1'!$R$24*100</f>
        <v>123.52721061054355</v>
      </c>
      <c r="J26" s="82">
        <f>'2.1'!J24/'2.1'!$R$24*100</f>
        <v>114.45905962337439</v>
      </c>
      <c r="K26" s="82">
        <f>'2.1'!K24/'2.1'!$R$24*100</f>
        <v>119.39174065534594</v>
      </c>
      <c r="L26" s="82">
        <f>'2.1'!L24/'2.1'!$R$24*100</f>
        <v>109.345256195442</v>
      </c>
      <c r="M26" s="82">
        <f>'2.1'!M24/'2.1'!$R$24*100</f>
        <v>104.53879287560423</v>
      </c>
      <c r="N26" s="82">
        <f>'2.1'!N24/'2.1'!$R$24*100</f>
        <v>98.123578270973709</v>
      </c>
      <c r="O26" s="82">
        <f>'2.1'!O24/'2.1'!$R$24*100</f>
        <v>90.314447880052896</v>
      </c>
      <c r="P26" s="82">
        <f>'2.1'!P24/'2.1'!$R$24*100</f>
        <v>110.14486978409109</v>
      </c>
      <c r="Q26" s="82">
        <f>'2.1'!Q24/'2.1'!$R$24*100</f>
        <v>97.276684105089018</v>
      </c>
      <c r="R26" s="82">
        <f>'2.1'!R24/'2.1'!$R$24*100</f>
        <v>100</v>
      </c>
      <c r="S26" s="82">
        <f>'2.1'!S24/'2.1'!$R$24*100</f>
        <v>98.978705890722679</v>
      </c>
      <c r="T26" s="82">
        <f>'2.1'!T24/'2.1'!$R$24*100</f>
        <v>97.610130732267351</v>
      </c>
      <c r="U26" s="82">
        <f>'2.1'!U24/'2.1'!$R24*100</f>
        <v>92.170256614209578</v>
      </c>
      <c r="V26" s="82">
        <f>'2.1'!V24/'2.1'!$R24*100</f>
        <v>91.844238440778526</v>
      </c>
    </row>
    <row r="27" spans="1:24" s="75" customFormat="1" ht="15" customHeight="1">
      <c r="A27" s="219" t="s">
        <v>34</v>
      </c>
      <c r="B27" s="189" t="s">
        <v>50</v>
      </c>
      <c r="C27" s="82">
        <f>'2.1'!C25/'2.1'!$R25*100</f>
        <v>111.73767794772461</v>
      </c>
      <c r="D27" s="82">
        <f>'2.1'!D25/'2.1'!$R25*100</f>
        <v>108.46302804664592</v>
      </c>
      <c r="E27" s="82">
        <f>'2.1'!E25/'2.1'!$R25*100</f>
        <v>109.64476928782945</v>
      </c>
      <c r="F27" s="82">
        <f>'2.1'!F25/'2.1'!$R25*100</f>
        <v>112.35488707021513</v>
      </c>
      <c r="G27" s="82">
        <f>'2.1'!G25/'2.1'!$R25*100</f>
        <v>108.74157654000783</v>
      </c>
      <c r="H27" s="82">
        <f>'2.1'!H25/'2.1'!$R25*100</f>
        <v>104.46097915419503</v>
      </c>
      <c r="I27" s="82">
        <f>'2.1'!I25/'2.1'!$R25*100</f>
        <v>107.32355350349326</v>
      </c>
      <c r="J27" s="82">
        <f>'2.1'!J25/'2.1'!$R25*100</f>
        <v>104.25671287536666</v>
      </c>
      <c r="K27" s="82">
        <f>'2.1'!K25/'2.1'!$R25*100</f>
        <v>107.94460355546158</v>
      </c>
      <c r="L27" s="82">
        <f>'2.1'!L25/'2.1'!$R25*100</f>
        <v>100.90489647986007</v>
      </c>
      <c r="M27" s="82">
        <f>'2.1'!M25/'2.1'!$R25*100</f>
        <v>96.64573430903171</v>
      </c>
      <c r="N27" s="82">
        <f>'2.1'!N25/'2.1'!$R25*100</f>
        <v>97.803564991411037</v>
      </c>
      <c r="O27" s="82">
        <f>'2.1'!O25/'2.1'!$R25*100</f>
        <v>98.892853529568583</v>
      </c>
      <c r="P27" s="82">
        <f>'2.1'!P25/'2.1'!$R25*100</f>
        <v>101.98140494327259</v>
      </c>
      <c r="Q27" s="82">
        <f>'2.1'!Q25/'2.1'!$R25*100</f>
        <v>95.195628537396288</v>
      </c>
      <c r="R27" s="82">
        <f>'2.1'!R25/'2.1'!$R25*100</f>
        <v>100</v>
      </c>
      <c r="S27" s="82">
        <f>'2.1'!S25/'2.1'!$R25*100</f>
        <v>104.64319114607224</v>
      </c>
      <c r="T27" s="82">
        <f>'2.1'!T25/'2.1'!$R25*100</f>
        <v>101.36843294338709</v>
      </c>
      <c r="U27" s="82">
        <f>'2.1'!U25/'2.1'!$R25*100</f>
        <v>112.31178207464004</v>
      </c>
      <c r="V27" s="82">
        <f>'2.1'!V25/'2.1'!$R25*100</f>
        <v>112.12230347305659</v>
      </c>
    </row>
    <row r="28" spans="1:24" s="75" customFormat="1" ht="15" customHeight="1">
      <c r="A28" s="219" t="s">
        <v>35</v>
      </c>
      <c r="B28" s="189" t="s">
        <v>50</v>
      </c>
      <c r="C28" s="82">
        <f>'2.1'!C26/'2.1'!$R26*100</f>
        <v>102.11008374146664</v>
      </c>
      <c r="D28" s="82">
        <f>'2.1'!D26/'2.1'!$R26*100</f>
        <v>103.16183154511913</v>
      </c>
      <c r="E28" s="82">
        <f>'2.1'!E26/'2.1'!$R26*100</f>
        <v>105.44475959877168</v>
      </c>
      <c r="F28" s="82">
        <f>'2.1'!F26/'2.1'!$R26*100</f>
        <v>107.1578502225625</v>
      </c>
      <c r="G28" s="82">
        <f>'2.1'!G26/'2.1'!$R26*100</f>
        <v>108.13174118135429</v>
      </c>
      <c r="H28" s="82">
        <f>'2.1'!H26/'2.1'!$R26*100</f>
        <v>108.70370862693717</v>
      </c>
      <c r="I28" s="82">
        <f>'2.1'!I26/'2.1'!$R26*100</f>
        <v>109.73439776303803</v>
      </c>
      <c r="J28" s="82">
        <f>'2.1'!J26/'2.1'!$R26*100</f>
        <v>109.37147116439279</v>
      </c>
      <c r="K28" s="82">
        <f>'2.1'!K26/'2.1'!$R26*100</f>
        <v>108.54537108446655</v>
      </c>
      <c r="L28" s="82">
        <f>'2.1'!L26/'2.1'!$R26*100</f>
        <v>107.49037410825647</v>
      </c>
      <c r="M28" s="82">
        <f>'2.1'!M26/'2.1'!$R26*100</f>
        <v>107.84019251282766</v>
      </c>
      <c r="N28" s="82">
        <f>'2.1'!N26/'2.1'!$R26*100</f>
        <v>106.12427648293171</v>
      </c>
      <c r="O28" s="82">
        <f>'2.1'!O26/'2.1'!$R26*100</f>
        <v>105.67766526996898</v>
      </c>
      <c r="P28" s="82">
        <f>'2.1'!P26/'2.1'!$R26*100</f>
        <v>104.68273210376904</v>
      </c>
      <c r="Q28" s="82">
        <f>'2.1'!Q26/'2.1'!$R26*100</f>
        <v>101.28599450776095</v>
      </c>
      <c r="R28" s="82">
        <f>'2.1'!R26/'2.1'!$R26*100</f>
        <v>100</v>
      </c>
      <c r="S28" s="82">
        <f>'2.1'!S26/'2.1'!$R26*100</f>
        <v>99.478976007153193</v>
      </c>
      <c r="T28" s="82">
        <f>'2.1'!T26/'2.1'!$R26*100</f>
        <v>99.458108959522136</v>
      </c>
      <c r="U28" s="82">
        <f>'2.1'!U26/'2.1'!$R26*100</f>
        <v>98.712077135641124</v>
      </c>
      <c r="V28" s="82">
        <f>'2.1'!V26/'2.1'!$R26*100</f>
        <v>97.86368030943126</v>
      </c>
    </row>
    <row r="29" spans="1:24" s="75" customFormat="1" ht="15" customHeight="1">
      <c r="A29" s="219" t="s">
        <v>29</v>
      </c>
      <c r="B29" s="189" t="s">
        <v>50</v>
      </c>
      <c r="C29" s="82">
        <f>'2.1'!C27/'2.1'!$R27*100</f>
        <v>77.145312564882659</v>
      </c>
      <c r="D29" s="82">
        <f>'2.1'!D27/'2.1'!$R27*100</f>
        <v>69.457561242300997</v>
      </c>
      <c r="E29" s="82">
        <f>'2.1'!E27/'2.1'!$R27*100</f>
        <v>73.420485676309639</v>
      </c>
      <c r="F29" s="82">
        <f>'2.1'!F27/'2.1'!$R27*100</f>
        <v>83.823756516045478</v>
      </c>
      <c r="G29" s="82">
        <f>'2.1'!G27/'2.1'!$R27*100</f>
        <v>88.170610809576161</v>
      </c>
      <c r="H29" s="82">
        <f>'2.1'!H27/'2.1'!$R27*100</f>
        <v>81.652759106572674</v>
      </c>
      <c r="I29" s="82">
        <f>'2.1'!I27/'2.1'!$R27*100</f>
        <v>84.992781448548939</v>
      </c>
      <c r="J29" s="82">
        <f>'2.1'!J27/'2.1'!$R27*100</f>
        <v>91.497957806135048</v>
      </c>
      <c r="K29" s="82">
        <f>'2.1'!K27/'2.1'!$R27*100</f>
        <v>94.705826358351771</v>
      </c>
      <c r="L29" s="82">
        <f>'2.1'!L27/'2.1'!$R27*100</f>
        <v>96.244073325046202</v>
      </c>
      <c r="M29" s="82">
        <f>'2.1'!M27/'2.1'!$R27*100</f>
        <v>89.300454190223675</v>
      </c>
      <c r="N29" s="82">
        <f>'2.1'!N27/'2.1'!$R27*100</f>
        <v>96.13700058324973</v>
      </c>
      <c r="O29" s="82">
        <f>'2.1'!O27/'2.1'!$R27*100</f>
        <v>92.5857722354489</v>
      </c>
      <c r="P29" s="82">
        <f>'2.1'!P27/'2.1'!$R27*100</f>
        <v>97.518496484069217</v>
      </c>
      <c r="Q29" s="82">
        <f>'2.1'!Q27/'2.1'!$R27*100</f>
        <v>95.339439718817346</v>
      </c>
      <c r="R29" s="82">
        <f>'2.1'!R27/'2.1'!$R27*100</f>
        <v>100</v>
      </c>
      <c r="S29" s="82">
        <f>'2.1'!S27/'2.1'!$R27*100</f>
        <v>106.55439883430628</v>
      </c>
      <c r="T29" s="82">
        <f>'2.1'!T27/'2.1'!$R27*100</f>
        <v>106.942331605528</v>
      </c>
      <c r="U29" s="82">
        <f>'2.1'!U27/'2.1'!$R27*100</f>
        <v>110.23133235815929</v>
      </c>
      <c r="V29" s="82">
        <f>'2.1'!V27/'2.1'!$R27*100</f>
        <v>116.22860943276392</v>
      </c>
    </row>
    <row r="30" spans="1:24" s="75" customFormat="1" ht="15" customHeight="1">
      <c r="A30" s="219" t="s">
        <v>27</v>
      </c>
      <c r="B30" s="189" t="s">
        <v>50</v>
      </c>
      <c r="C30" s="82">
        <f>'2.1'!C28/'2.1'!$R28*100</f>
        <v>168.04862918996895</v>
      </c>
      <c r="D30" s="82">
        <f>'2.1'!D28/'2.1'!$R28*100</f>
        <v>160.54080271770715</v>
      </c>
      <c r="E30" s="82">
        <f>'2.1'!E28/'2.1'!$R28*100</f>
        <v>146.26358761987862</v>
      </c>
      <c r="F30" s="82">
        <f>'2.1'!F28/'2.1'!$R28*100</f>
        <v>116.86005142479441</v>
      </c>
      <c r="G30" s="82">
        <f>'2.1'!G28/'2.1'!$R28*100</f>
        <v>98.183363135441098</v>
      </c>
      <c r="H30" s="82">
        <f>'2.1'!H28/'2.1'!$R28*100</f>
        <v>101.80387726702229</v>
      </c>
      <c r="I30" s="82">
        <f>'2.1'!I28/'2.1'!$R28*100</f>
        <v>130.95191476103224</v>
      </c>
      <c r="J30" s="82">
        <f>'2.1'!J28/'2.1'!$R28*100</f>
        <v>136.22168795283</v>
      </c>
      <c r="K30" s="82">
        <f>'2.1'!K28/'2.1'!$R28*100</f>
        <v>152.73547099123954</v>
      </c>
      <c r="L30" s="82">
        <f>'2.1'!L28/'2.1'!$R28*100</f>
        <v>122.4427635458122</v>
      </c>
      <c r="M30" s="82">
        <f>'2.1'!M28/'2.1'!$R28*100</f>
        <v>149.58424054266229</v>
      </c>
      <c r="N30" s="82">
        <f>'2.1'!N28/'2.1'!$R28*100</f>
        <v>201.22541486022834</v>
      </c>
      <c r="O30" s="82">
        <f>'2.1'!O28/'2.1'!$R28*100</f>
        <v>99.670966164138846</v>
      </c>
      <c r="P30" s="82">
        <f>'2.1'!P28/'2.1'!$R28*100</f>
        <v>88.851823270881198</v>
      </c>
      <c r="Q30" s="82">
        <f>'2.1'!Q28/'2.1'!$R28*100</f>
        <v>89.756699408840262</v>
      </c>
      <c r="R30" s="82">
        <f>'2.1'!R28/'2.1'!$R28*100</f>
        <v>100</v>
      </c>
      <c r="S30" s="82">
        <f>'2.1'!S28/'2.1'!$R28*100</f>
        <v>74.573487908349492</v>
      </c>
      <c r="T30" s="82">
        <f>'2.1'!T28/'2.1'!$R28*100</f>
        <v>71.978912668579071</v>
      </c>
      <c r="U30" s="82">
        <f>'2.1'!U28/'2.1'!$R28*100</f>
        <v>76.101170447195017</v>
      </c>
      <c r="V30" s="82">
        <f>'2.1'!V28/'2.1'!$R28*100</f>
        <v>53.107832563350676</v>
      </c>
    </row>
    <row r="31" spans="1:24" s="75" customFormat="1" ht="15" customHeight="1">
      <c r="A31" s="219" t="s">
        <v>276</v>
      </c>
      <c r="B31" s="189" t="s">
        <v>50</v>
      </c>
      <c r="C31" s="82">
        <f>'2.1'!C29/'2.1'!$R29*100</f>
        <v>59.031847755573267</v>
      </c>
      <c r="D31" s="82">
        <f>'2.1'!D29/'2.1'!$R29*100</f>
        <v>60.290707493939841</v>
      </c>
      <c r="E31" s="82">
        <f>'2.1'!E29/'2.1'!$R29*100</f>
        <v>61.415673131695982</v>
      </c>
      <c r="F31" s="82">
        <f>'2.1'!F29/'2.1'!$R29*100</f>
        <v>62.847295885117738</v>
      </c>
      <c r="G31" s="82">
        <f>'2.1'!G29/'2.1'!$R29*100</f>
        <v>61.459985104750444</v>
      </c>
      <c r="H31" s="82">
        <f>'2.1'!H29/'2.1'!$R29*100</f>
        <v>60.948442522670909</v>
      </c>
      <c r="I31" s="82">
        <f>'2.1'!I29/'2.1'!$R29*100</f>
        <v>67.64912059438187</v>
      </c>
      <c r="J31" s="82">
        <f>'2.1'!J29/'2.1'!$R29*100</f>
        <v>68.636185501976115</v>
      </c>
      <c r="K31" s="82">
        <f>'2.1'!K29/'2.1'!$R29*100</f>
        <v>77.691643577251995</v>
      </c>
      <c r="L31" s="82">
        <f>'2.1'!L29/'2.1'!$R29*100</f>
        <v>80.164324940081229</v>
      </c>
      <c r="M31" s="82">
        <f>'2.1'!M29/'2.1'!$R29*100</f>
        <v>86.92990613887855</v>
      </c>
      <c r="N31" s="82">
        <f>'2.1'!N29/'2.1'!$R29*100</f>
        <v>95.436523629537021</v>
      </c>
      <c r="O31" s="82">
        <f>'2.1'!O29/'2.1'!$R29*100</f>
        <v>89.298773115938786</v>
      </c>
      <c r="P31" s="82">
        <f>'2.1'!P29/'2.1'!$R29*100</f>
        <v>94.476731075577078</v>
      </c>
      <c r="Q31" s="82">
        <f>'2.1'!Q29/'2.1'!$R29*100</f>
        <v>97.090912681237526</v>
      </c>
      <c r="R31" s="82">
        <f>'2.1'!R29/'2.1'!$R29*100</f>
        <v>100</v>
      </c>
      <c r="S31" s="82">
        <f>'2.1'!S29/'2.1'!$R29*100</f>
        <v>106.93411371466715</v>
      </c>
      <c r="T31" s="82">
        <f>'2.1'!T29/'2.1'!$R29*100</f>
        <v>103.87641170559728</v>
      </c>
      <c r="U31" s="82">
        <f>'2.1'!U29/'2.1'!$R29*100</f>
        <v>113.89604302906457</v>
      </c>
      <c r="V31" s="82">
        <f>'2.1'!V29/'2.1'!$R29*100</f>
        <v>124.23188807940402</v>
      </c>
    </row>
    <row r="32" spans="1:24" s="75" customFormat="1" ht="15" customHeight="1">
      <c r="A32" s="326" t="s">
        <v>37</v>
      </c>
      <c r="B32" s="189" t="s">
        <v>50</v>
      </c>
      <c r="C32" s="387" t="s">
        <v>40</v>
      </c>
      <c r="D32" s="387" t="s">
        <v>40</v>
      </c>
      <c r="E32" s="387" t="s">
        <v>40</v>
      </c>
      <c r="F32" s="387" t="s">
        <v>40</v>
      </c>
      <c r="G32" s="387" t="s">
        <v>40</v>
      </c>
      <c r="H32" s="387" t="s">
        <v>40</v>
      </c>
      <c r="I32" s="387" t="s">
        <v>40</v>
      </c>
      <c r="J32" s="387" t="s">
        <v>40</v>
      </c>
      <c r="K32" s="387" t="s">
        <v>40</v>
      </c>
      <c r="L32" s="387" t="s">
        <v>40</v>
      </c>
      <c r="M32" s="387" t="s">
        <v>40</v>
      </c>
      <c r="N32" s="339" t="s">
        <v>40</v>
      </c>
      <c r="O32" s="339" t="s">
        <v>40</v>
      </c>
      <c r="P32" s="339" t="s">
        <v>40</v>
      </c>
      <c r="Q32" s="82">
        <f>'2.1'!Q30/'2.1'!$R30*100</f>
        <v>97.227403503329796</v>
      </c>
      <c r="R32" s="82">
        <f>'2.1'!R30/'2.1'!$R30*100</f>
        <v>100</v>
      </c>
      <c r="S32" s="82">
        <f>'2.1'!S30/'2.1'!$R30*100</f>
        <v>107.50403900828557</v>
      </c>
      <c r="T32" s="82">
        <f>'2.1'!T30/'2.1'!$R30*100</f>
        <v>103.08501154585687</v>
      </c>
      <c r="U32" s="82">
        <f>'2.1'!U30/'2.1'!$R30*100</f>
        <v>110.93540575647258</v>
      </c>
      <c r="V32" s="82">
        <f>'2.1'!V30/'2.1'!$R30*100</f>
        <v>122.84162032046302</v>
      </c>
    </row>
    <row r="33" spans="1:24" s="75" customFormat="1" ht="15" customHeight="1">
      <c r="A33" s="326" t="s">
        <v>36</v>
      </c>
      <c r="B33" s="189" t="s">
        <v>50</v>
      </c>
      <c r="C33" s="387" t="s">
        <v>40</v>
      </c>
      <c r="D33" s="387" t="s">
        <v>40</v>
      </c>
      <c r="E33" s="387" t="s">
        <v>40</v>
      </c>
      <c r="F33" s="387" t="s">
        <v>40</v>
      </c>
      <c r="G33" s="387" t="s">
        <v>40</v>
      </c>
      <c r="H33" s="387" t="s">
        <v>40</v>
      </c>
      <c r="I33" s="387" t="s">
        <v>40</v>
      </c>
      <c r="J33" s="387" t="s">
        <v>40</v>
      </c>
      <c r="K33" s="387" t="s">
        <v>40</v>
      </c>
      <c r="L33" s="387" t="s">
        <v>40</v>
      </c>
      <c r="M33" s="387" t="s">
        <v>40</v>
      </c>
      <c r="N33" s="339" t="s">
        <v>40</v>
      </c>
      <c r="O33" s="339" t="s">
        <v>40</v>
      </c>
      <c r="P33" s="339" t="s">
        <v>40</v>
      </c>
      <c r="Q33" s="82">
        <f>'2.1'!Q31/'2.1'!$R31*100</f>
        <v>94.26311350929069</v>
      </c>
      <c r="R33" s="82">
        <f>'2.1'!R31/'2.1'!$R31*100</f>
        <v>100</v>
      </c>
      <c r="S33" s="82">
        <f>'2.1'!S31/'2.1'!$R31*100</f>
        <v>99.610901942531854</v>
      </c>
      <c r="T33" s="82">
        <f>'2.1'!T31/'2.1'!$R31*100</f>
        <v>101.06765509570748</v>
      </c>
      <c r="U33" s="82">
        <f>'2.1'!U31/'2.1'!$R31*100</f>
        <v>116.28707913859668</v>
      </c>
      <c r="V33" s="82">
        <f>'2.1'!V31/'2.1'!$R31*100</f>
        <v>111.06391831372223</v>
      </c>
    </row>
    <row r="34" spans="1:24" s="75" customFormat="1" ht="15" customHeight="1">
      <c r="A34" s="326" t="s">
        <v>48</v>
      </c>
      <c r="B34" s="189" t="s">
        <v>50</v>
      </c>
      <c r="C34" s="387" t="s">
        <v>40</v>
      </c>
      <c r="D34" s="387" t="s">
        <v>40</v>
      </c>
      <c r="E34" s="387" t="s">
        <v>40</v>
      </c>
      <c r="F34" s="387" t="s">
        <v>40</v>
      </c>
      <c r="G34" s="387" t="s">
        <v>40</v>
      </c>
      <c r="H34" s="387" t="s">
        <v>40</v>
      </c>
      <c r="I34" s="387" t="s">
        <v>40</v>
      </c>
      <c r="J34" s="387" t="s">
        <v>40</v>
      </c>
      <c r="K34" s="387" t="s">
        <v>40</v>
      </c>
      <c r="L34" s="387" t="s">
        <v>40</v>
      </c>
      <c r="M34" s="387" t="s">
        <v>40</v>
      </c>
      <c r="N34" s="339" t="s">
        <v>40</v>
      </c>
      <c r="O34" s="339" t="s">
        <v>40</v>
      </c>
      <c r="P34" s="339" t="s">
        <v>40</v>
      </c>
      <c r="Q34" s="82">
        <f>'2.1'!Q32/'2.1'!$R32*100</f>
        <v>98.146323408505125</v>
      </c>
      <c r="R34" s="82">
        <f>'2.1'!R32/'2.1'!$R32*100</f>
        <v>100</v>
      </c>
      <c r="S34" s="82">
        <f>'2.1'!S32/'2.1'!$R32*100</f>
        <v>108.29951617912896</v>
      </c>
      <c r="T34" s="82">
        <f>'2.1'!T32/'2.1'!$R32*100</f>
        <v>110.782491625673</v>
      </c>
      <c r="U34" s="82">
        <f>'2.1'!U32/'2.1'!$R32*100</f>
        <v>130.98337987266618</v>
      </c>
      <c r="V34" s="82">
        <f>'2.1'!V32/'2.1'!$R32*100</f>
        <v>141.94842022164974</v>
      </c>
    </row>
    <row r="35" spans="1:24" s="108" customFormat="1" ht="15" customHeight="1">
      <c r="A35" s="318" t="s">
        <v>28</v>
      </c>
      <c r="B35" s="189" t="s">
        <v>50</v>
      </c>
      <c r="C35" s="82">
        <f>'2.1'!C33/'2.1'!$R$33*100</f>
        <v>113.15162541723045</v>
      </c>
      <c r="D35" s="82">
        <f>'2.1'!D33/'2.1'!$R$33*100</f>
        <v>110.41871938277927</v>
      </c>
      <c r="E35" s="82">
        <f>'2.1'!E33/'2.1'!$R$33*100</f>
        <v>108.45361330791935</v>
      </c>
      <c r="F35" s="82">
        <f>'2.1'!F33/'2.1'!$R$33*100</f>
        <v>109.43889494775631</v>
      </c>
      <c r="G35" s="82">
        <f>'2.1'!G33/'2.1'!$R$33*100</f>
        <v>106.91310075928764</v>
      </c>
      <c r="H35" s="82">
        <f>'2.1'!H33/'2.1'!$R$33*100</f>
        <v>102.89858430771443</v>
      </c>
      <c r="I35" s="82">
        <f>'2.1'!I33/'2.1'!$R$33*100</f>
        <v>104.49470860075681</v>
      </c>
      <c r="J35" s="82">
        <f>'2.1'!J33/'2.1'!$R$33*100</f>
        <v>102.1039077874515</v>
      </c>
      <c r="K35" s="82">
        <f>'2.1'!K33/'2.1'!$R$33*100</f>
        <v>106.00058428791341</v>
      </c>
      <c r="L35" s="82">
        <f>'2.1'!L33/'2.1'!$R$33*100</f>
        <v>101.08803691708732</v>
      </c>
      <c r="M35" s="82">
        <f>'2.1'!M33/'2.1'!$R$33*100</f>
        <v>99.22691514680541</v>
      </c>
      <c r="N35" s="82">
        <f>'2.1'!N33/'2.1'!$R$33*100</f>
        <v>100.35251036951904</v>
      </c>
      <c r="O35" s="82">
        <f>'2.1'!O33/'2.1'!$R$33*100</f>
        <v>96.765406930356079</v>
      </c>
      <c r="P35" s="82">
        <f>'2.1'!P33/'2.1'!$R$33*100</f>
        <v>102.65012927141495</v>
      </c>
      <c r="Q35" s="82">
        <f>'2.1'!Q33/'2.1'!$R$33*100</f>
        <v>96.962057005281636</v>
      </c>
      <c r="R35" s="82">
        <f>'2.1'!R33/'2.1'!$R$33*100</f>
        <v>100</v>
      </c>
      <c r="S35" s="82">
        <f>'2.1'!S33/'2.1'!$R$33*100</f>
        <v>102.5799843179048</v>
      </c>
      <c r="T35" s="82">
        <f>'2.1'!T33/'2.1'!$R$33*100</f>
        <v>100.62285158343242</v>
      </c>
      <c r="U35" s="82">
        <f>'2.1'!U33/'2.1'!$R$33*100</f>
        <v>105.27051149166753</v>
      </c>
      <c r="V35" s="82">
        <f>'2.1'!V33/'2.1'!$R$33*100</f>
        <v>106.4670709916651</v>
      </c>
      <c r="W35" s="75"/>
    </row>
    <row r="36" spans="1:24" s="94" customFormat="1" ht="20.100000000000001" customHeight="1">
      <c r="A36" s="325" t="s">
        <v>49</v>
      </c>
      <c r="B36" s="98"/>
      <c r="C36" s="337"/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110"/>
      <c r="T36" s="110"/>
      <c r="U36" s="110"/>
      <c r="V36" s="110"/>
      <c r="W36" s="75"/>
      <c r="X36" s="75"/>
    </row>
    <row r="37" spans="1:24" s="75" customFormat="1" ht="15" customHeight="1">
      <c r="A37" s="219" t="s">
        <v>32</v>
      </c>
      <c r="B37" s="189" t="s">
        <v>50</v>
      </c>
      <c r="C37" s="82">
        <f>'2.1'!C35/'2.1'!$R35*100</f>
        <v>123.0774249048166</v>
      </c>
      <c r="D37" s="82">
        <f>'2.1'!D35/'2.1'!$R35*100</f>
        <v>119.09094853357831</v>
      </c>
      <c r="E37" s="82">
        <f>'2.1'!E35/'2.1'!$R35*100</f>
        <v>115.34988524440209</v>
      </c>
      <c r="F37" s="82">
        <f>'2.1'!F35/'2.1'!$R35*100</f>
        <v>115.44554649571866</v>
      </c>
      <c r="G37" s="82">
        <f>'2.1'!G35/'2.1'!$R35*100</f>
        <v>111.87245119789185</v>
      </c>
      <c r="H37" s="82">
        <f>'2.1'!H35/'2.1'!$R35*100</f>
        <v>106.13138231342066</v>
      </c>
      <c r="I37" s="82">
        <f>'2.1'!I35/'2.1'!$R35*100</f>
        <v>108.0609224653281</v>
      </c>
      <c r="J37" s="82">
        <f>'2.1'!J35/'2.1'!$R35*100</f>
        <v>103.99914514074578</v>
      </c>
      <c r="K37" s="82">
        <f>'2.1'!K35/'2.1'!$R35*100</f>
        <v>110.12487066337331</v>
      </c>
      <c r="L37" s="82">
        <f>'2.1'!L35/'2.1'!$R35*100</f>
        <v>103.195508731793</v>
      </c>
      <c r="M37" s="82">
        <f>'2.1'!M35/'2.1'!$R35*100</f>
        <v>98.984611208039723</v>
      </c>
      <c r="N37" s="82">
        <f>'2.1'!N35/'2.1'!$R35*100</f>
        <v>100.86634155072576</v>
      </c>
      <c r="O37" s="82">
        <f>'2.1'!O35/'2.1'!$R35*100</f>
        <v>94.525706678568099</v>
      </c>
      <c r="P37" s="82">
        <f>'2.1'!P35/'2.1'!$R35*100</f>
        <v>103.09604222124038</v>
      </c>
      <c r="Q37" s="82">
        <f>'2.1'!Q35/'2.1'!$R35*100</f>
        <v>95.676191457034548</v>
      </c>
      <c r="R37" s="82">
        <f>'2.1'!R35/'2.1'!$R35*100</f>
        <v>100</v>
      </c>
      <c r="S37" s="82">
        <f>'2.1'!S35/'2.1'!$R35*100</f>
        <v>103.79621036050372</v>
      </c>
      <c r="T37" s="82">
        <f>'2.1'!T35/'2.1'!$R35*100</f>
        <v>99.960811615413917</v>
      </c>
      <c r="U37" s="82">
        <f>'2.1'!U35/'2.1'!$R35*100</f>
        <v>105.67467522010494</v>
      </c>
      <c r="V37" s="82">
        <f>'2.1'!V35/'2.1'!$R35*100</f>
        <v>106.28435723009441</v>
      </c>
    </row>
    <row r="38" spans="1:24" s="75" customFormat="1" ht="15" customHeight="1">
      <c r="A38" s="328" t="s">
        <v>277</v>
      </c>
      <c r="B38" s="189" t="s">
        <v>50</v>
      </c>
      <c r="C38" s="82">
        <f>'2.1'!C36/'2.1'!$R36*100</f>
        <v>83.402755084771783</v>
      </c>
      <c r="D38" s="82">
        <f>'2.1'!D36/'2.1'!$R36*100</f>
        <v>82.846314310358878</v>
      </c>
      <c r="E38" s="82">
        <f>'2.1'!E36/'2.1'!$R36*100</f>
        <v>84.405133916760306</v>
      </c>
      <c r="F38" s="82">
        <f>'2.1'!F36/'2.1'!$R36*100</f>
        <v>88.094494242657788</v>
      </c>
      <c r="G38" s="82">
        <f>'2.1'!G36/'2.1'!$R36*100</f>
        <v>86.635378614538837</v>
      </c>
      <c r="H38" s="82">
        <f>'2.1'!H36/'2.1'!$R36*100</f>
        <v>85.721204962407441</v>
      </c>
      <c r="I38" s="82">
        <f>'2.1'!I36/'2.1'!$R36*100</f>
        <v>85.92552684242105</v>
      </c>
      <c r="J38" s="82">
        <f>'2.1'!J36/'2.1'!$R36*100</f>
        <v>88.602941743048532</v>
      </c>
      <c r="K38" s="82">
        <f>'2.1'!K36/'2.1'!$R36*100</f>
        <v>87.510909363282536</v>
      </c>
      <c r="L38" s="82">
        <f>'2.1'!L36/'2.1'!$R36*100</f>
        <v>89.953510142266808</v>
      </c>
      <c r="M38" s="82">
        <f>'2.1'!M36/'2.1'!$R36*100</f>
        <v>91.86739970349646</v>
      </c>
      <c r="N38" s="82">
        <f>'2.1'!N36/'2.1'!$R36*100</f>
        <v>92.716453519677884</v>
      </c>
      <c r="O38" s="82">
        <f>'2.1'!O36/'2.1'!$R36*100</f>
        <v>98.199021775132437</v>
      </c>
      <c r="P38" s="82">
        <f>'2.1'!P36/'2.1'!$R36*100</f>
        <v>99.261419529674029</v>
      </c>
      <c r="Q38" s="82">
        <f>'2.1'!Q36/'2.1'!$R36*100</f>
        <v>99.448520358684092</v>
      </c>
      <c r="R38" s="82">
        <f>'2.1'!R36/'2.1'!$R36*100</f>
        <v>100</v>
      </c>
      <c r="S38" s="82">
        <f>'2.1'!S36/'2.1'!$R36*100</f>
        <v>100.78500176952581</v>
      </c>
      <c r="T38" s="82">
        <f>'2.1'!T36/'2.1'!$R36*100</f>
        <v>105.84100182860945</v>
      </c>
      <c r="U38" s="82">
        <f>'2.1'!U36/'2.1'!$R36*100</f>
        <v>110.33571917519389</v>
      </c>
      <c r="V38" s="82">
        <f>'2.1'!V36/'2.1'!$R36*100</f>
        <v>114.34989541472929</v>
      </c>
    </row>
    <row r="39" spans="1:24" s="75" customFormat="1" ht="15" customHeight="1">
      <c r="A39" s="328" t="s">
        <v>278</v>
      </c>
      <c r="B39" s="189" t="s">
        <v>50</v>
      </c>
      <c r="C39" s="82">
        <f>'2.1'!C37/'2.1'!$R37*100</f>
        <v>93.811229263099605</v>
      </c>
      <c r="D39" s="82">
        <f>'2.1'!D37/'2.1'!$R37*100</f>
        <v>93.632463043738369</v>
      </c>
      <c r="E39" s="82">
        <f>'2.1'!E37/'2.1'!$R37*100</f>
        <v>98.345142023762946</v>
      </c>
      <c r="F39" s="82">
        <f>'2.1'!F37/'2.1'!$R37*100</f>
        <v>102.30337335095174</v>
      </c>
      <c r="G39" s="82">
        <f>'2.1'!G37/'2.1'!$R37*100</f>
        <v>103.98707741442993</v>
      </c>
      <c r="H39" s="82">
        <f>'2.1'!H37/'2.1'!$R37*100</f>
        <v>105.27830132394509</v>
      </c>
      <c r="I39" s="82">
        <f>'2.1'!I37/'2.1'!$R37*100</f>
        <v>107.28828476967915</v>
      </c>
      <c r="J39" s="82">
        <f>'2.1'!J37/'2.1'!$R37*100</f>
        <v>108.82043953030735</v>
      </c>
      <c r="K39" s="82">
        <f>'2.1'!K37/'2.1'!$R37*100</f>
        <v>106.99333805062106</v>
      </c>
      <c r="L39" s="82">
        <f>'2.1'!L37/'2.1'!$R37*100</f>
        <v>101.71051353648679</v>
      </c>
      <c r="M39" s="82">
        <f>'2.1'!M37/'2.1'!$R37*100</f>
        <v>104.34282907679237</v>
      </c>
      <c r="N39" s="82">
        <f>'2.1'!N37/'2.1'!$R37*100</f>
        <v>102.35282894175461</v>
      </c>
      <c r="O39" s="82">
        <f>'2.1'!O37/'2.1'!$R37*100</f>
        <v>105.36364674545653</v>
      </c>
      <c r="P39" s="82">
        <f>'2.1'!P37/'2.1'!$R37*100</f>
        <v>103.83422122377479</v>
      </c>
      <c r="Q39" s="82">
        <f>'2.1'!Q37/'2.1'!$R37*100</f>
        <v>100.87243534919992</v>
      </c>
      <c r="R39" s="82">
        <f>'2.1'!R37/'2.1'!$R37*100</f>
        <v>100</v>
      </c>
      <c r="S39" s="82">
        <f>'2.1'!S37/'2.1'!$R37*100</f>
        <v>99.371728555962491</v>
      </c>
      <c r="T39" s="82">
        <f>'2.1'!T37/'2.1'!$R37*100</f>
        <v>100.13629909683016</v>
      </c>
      <c r="U39" s="82">
        <f>'2.1'!U37/'2.1'!$R37*100</f>
        <v>99.609732193381987</v>
      </c>
      <c r="V39" s="82">
        <f>'2.1'!V37/'2.1'!$R37*100</f>
        <v>102.91706916062755</v>
      </c>
    </row>
    <row r="40" spans="1:24" s="75" customFormat="1" ht="15" customHeight="1">
      <c r="A40" s="219" t="s">
        <v>279</v>
      </c>
      <c r="B40" s="189" t="s">
        <v>50</v>
      </c>
      <c r="C40" s="82">
        <f>'2.1'!C38/'2.1'!$R38*100</f>
        <v>91.453724250005962</v>
      </c>
      <c r="D40" s="82">
        <f>'2.1'!D38/'2.1'!$R38*100</f>
        <v>93.204647979716285</v>
      </c>
      <c r="E40" s="82">
        <f>'2.1'!E38/'2.1'!$R38*100</f>
        <v>95.36746914710254</v>
      </c>
      <c r="F40" s="82">
        <f>'2.1'!F38/'2.1'!$R38*100</f>
        <v>97.265097963331414</v>
      </c>
      <c r="G40" s="82">
        <f>'2.1'!G38/'2.1'!$R38*100</f>
        <v>98.379898979409447</v>
      </c>
      <c r="H40" s="82">
        <f>'2.1'!H38/'2.1'!$R38*100</f>
        <v>99.493222106771768</v>
      </c>
      <c r="I40" s="82">
        <f>'2.1'!I38/'2.1'!$R38*100</f>
        <v>100.27425673528079</v>
      </c>
      <c r="J40" s="82">
        <f>'2.1'!J38/'2.1'!$R38*100</f>
        <v>100.89859574955263</v>
      </c>
      <c r="K40" s="82">
        <f>'2.1'!K38/'2.1'!$R38*100</f>
        <v>99.057954322203784</v>
      </c>
      <c r="L40" s="82">
        <f>'2.1'!L38/'2.1'!$R38*100</f>
        <v>98.816152849087018</v>
      </c>
      <c r="M40" s="82">
        <f>'2.1'!M38/'2.1'!$R38*100</f>
        <v>105.95417717363441</v>
      </c>
      <c r="N40" s="82">
        <f>'2.1'!N38/'2.1'!$R38*100</f>
        <v>103.99408292768572</v>
      </c>
      <c r="O40" s="82">
        <f>'2.1'!O38/'2.1'!$R38*100</f>
        <v>103.52738537642911</v>
      </c>
      <c r="P40" s="82">
        <f>'2.1'!P38/'2.1'!$R38*100</f>
        <v>103.3334266177452</v>
      </c>
      <c r="Q40" s="82">
        <f>'2.1'!Q38/'2.1'!$R38*100</f>
        <v>100.41829323058111</v>
      </c>
      <c r="R40" s="82">
        <f>'2.1'!R38/'2.1'!$R38*100</f>
        <v>100</v>
      </c>
      <c r="S40" s="82">
        <f>'2.1'!S38/'2.1'!$R38*100</f>
        <v>98.802634288961428</v>
      </c>
      <c r="T40" s="82">
        <f>'2.1'!T38/'2.1'!$R38*100</f>
        <v>98.993778979601288</v>
      </c>
      <c r="U40" s="82">
        <f>'2.1'!U38/'2.1'!$R38*100</f>
        <v>99.222532009591717</v>
      </c>
      <c r="V40" s="82">
        <f>'2.1'!V38/'2.1'!$R38*100</f>
        <v>100.16972074011878</v>
      </c>
    </row>
    <row r="41" spans="1:24" s="75" customFormat="1" ht="15" customHeight="1">
      <c r="A41" s="219" t="s">
        <v>33</v>
      </c>
      <c r="B41" s="189" t="s">
        <v>50</v>
      </c>
      <c r="C41" s="82">
        <f>'2.1'!C39/'2.1'!$R39*100</f>
        <v>108.06638952986563</v>
      </c>
      <c r="D41" s="82">
        <f>'2.1'!D39/'2.1'!$R39*100</f>
        <v>110.04544338952398</v>
      </c>
      <c r="E41" s="82">
        <f>'2.1'!E39/'2.1'!$R39*100</f>
        <v>111.76490344248531</v>
      </c>
      <c r="F41" s="82">
        <f>'2.1'!F39/'2.1'!$R39*100</f>
        <v>113.8937587461517</v>
      </c>
      <c r="G41" s="82">
        <f>'2.1'!G39/'2.1'!$R39*100</f>
        <v>114.95818639798489</v>
      </c>
      <c r="H41" s="82">
        <f>'2.1'!H39/'2.1'!$R39*100</f>
        <v>115.69509784925403</v>
      </c>
      <c r="I41" s="82">
        <f>'2.1'!I39/'2.1'!$R39*100</f>
        <v>117.17543385805349</v>
      </c>
      <c r="J41" s="82">
        <f>'2.1'!J39/'2.1'!$R39*100</f>
        <v>116.09891043744946</v>
      </c>
      <c r="K41" s="82">
        <f>'2.1'!K39/'2.1'!$R39*100</f>
        <v>113.72090297363178</v>
      </c>
      <c r="L41" s="82">
        <f>'2.1'!L39/'2.1'!$R39*100</f>
        <v>112.45554899606998</v>
      </c>
      <c r="M41" s="82">
        <f>'2.1'!M39/'2.1'!$R39*100</f>
        <v>119.97793043788003</v>
      </c>
      <c r="N41" s="82">
        <f>'2.1'!N39/'2.1'!$R39*100</f>
        <v>116.93072715138206</v>
      </c>
      <c r="O41" s="82">
        <f>'2.1'!O39/'2.1'!$R39*100</f>
        <v>118.54783839166711</v>
      </c>
      <c r="P41" s="82">
        <f>'2.1'!P39/'2.1'!$R39*100</f>
        <v>104.10500961549414</v>
      </c>
      <c r="Q41" s="82">
        <f>'2.1'!Q39/'2.1'!$R39*100</f>
        <v>101.0217176432285</v>
      </c>
      <c r="R41" s="82">
        <f>'2.1'!R39/'2.1'!$R39*100</f>
        <v>100</v>
      </c>
      <c r="S41" s="82">
        <f>'2.1'!S39/'2.1'!$R39*100</f>
        <v>94.869468631077055</v>
      </c>
      <c r="T41" s="82">
        <f>'2.1'!T39/'2.1'!$R39*100</f>
        <v>95.560250059308245</v>
      </c>
      <c r="U41" s="82">
        <f>'2.1'!U39/'2.1'!$R39*100</f>
        <v>95.413284951824011</v>
      </c>
      <c r="V41" s="82">
        <f>'2.1'!V39/'2.1'!$R39*100</f>
        <v>92.395855865377271</v>
      </c>
    </row>
    <row r="42" spans="1:24" s="75" customFormat="1" ht="15" customHeight="1">
      <c r="A42" s="318" t="s">
        <v>28</v>
      </c>
      <c r="B42" s="189" t="s">
        <v>50</v>
      </c>
      <c r="C42" s="82">
        <f>'2.1'!C40/'2.1'!$R40*100</f>
        <v>113.15162541723045</v>
      </c>
      <c r="D42" s="82">
        <f>'2.1'!D40/'2.1'!$R40*100</f>
        <v>110.41871938277923</v>
      </c>
      <c r="E42" s="82">
        <f>'2.1'!E40/'2.1'!$R40*100</f>
        <v>108.45361330791931</v>
      </c>
      <c r="F42" s="82">
        <f>'2.1'!F40/'2.1'!$R40*100</f>
        <v>109.4388949477563</v>
      </c>
      <c r="G42" s="82">
        <f>'2.1'!G40/'2.1'!$R40*100</f>
        <v>106.91310075928762</v>
      </c>
      <c r="H42" s="82">
        <f>'2.1'!H40/'2.1'!$R40*100</f>
        <v>102.89858430771443</v>
      </c>
      <c r="I42" s="82">
        <f>'2.1'!I40/'2.1'!$R40*100</f>
        <v>104.49470860075682</v>
      </c>
      <c r="J42" s="82">
        <f>'2.1'!J40/'2.1'!$R40*100</f>
        <v>102.10390778745145</v>
      </c>
      <c r="K42" s="82">
        <f>'2.1'!K40/'2.1'!$R40*100</f>
        <v>106.0005842879134</v>
      </c>
      <c r="L42" s="82">
        <f>'2.1'!L40/'2.1'!$R40*100</f>
        <v>101.08803691708729</v>
      </c>
      <c r="M42" s="82">
        <f>'2.1'!M40/'2.1'!$R40*100</f>
        <v>99.22691514680541</v>
      </c>
      <c r="N42" s="82">
        <f>'2.1'!N40/'2.1'!$R40*100</f>
        <v>100.35251036951904</v>
      </c>
      <c r="O42" s="82">
        <f>'2.1'!O40/'2.1'!$R40*100</f>
        <v>96.76540693035605</v>
      </c>
      <c r="P42" s="82">
        <f>'2.1'!P40/'2.1'!$R40*100</f>
        <v>102.65012927141495</v>
      </c>
      <c r="Q42" s="82">
        <f>'2.1'!Q40/'2.1'!$R40*100</f>
        <v>96.962057005281636</v>
      </c>
      <c r="R42" s="82">
        <f>'2.1'!R40/'2.1'!$R40*100</f>
        <v>100</v>
      </c>
      <c r="S42" s="82">
        <f>'2.1'!S40/'2.1'!$R40*100</f>
        <v>102.57998431790479</v>
      </c>
      <c r="T42" s="82">
        <f>'2.1'!T40/'2.1'!$R40*100</f>
        <v>100.62285158343241</v>
      </c>
      <c r="U42" s="82">
        <f>'2.1'!U40/'2.1'!$R40*100</f>
        <v>105.27051149166753</v>
      </c>
      <c r="V42" s="82">
        <f>'2.1'!V40/'2.1'!$R40*100</f>
        <v>106.46707099166512</v>
      </c>
    </row>
    <row r="43" spans="1:24" s="75" customFormat="1" ht="18" customHeight="1">
      <c r="A43" s="50" t="s">
        <v>25</v>
      </c>
      <c r="B43" s="79"/>
      <c r="C43" s="97"/>
      <c r="D43" s="97"/>
      <c r="E43" s="97"/>
      <c r="F43" s="97"/>
      <c r="G43" s="97"/>
      <c r="H43" s="97"/>
      <c r="I43" s="97"/>
      <c r="J43" s="97"/>
      <c r="K43" s="105"/>
      <c r="L43" s="105"/>
      <c r="M43" s="105"/>
      <c r="N43" s="105"/>
      <c r="O43" s="105"/>
      <c r="P43" s="105"/>
      <c r="Q43" s="105"/>
      <c r="R43" s="105"/>
      <c r="S43" s="105"/>
    </row>
    <row r="44" spans="1:24" s="66" customFormat="1" ht="15" customHeight="1">
      <c r="A44" s="47" t="s">
        <v>191</v>
      </c>
      <c r="I44" s="49"/>
      <c r="J44" s="49"/>
    </row>
    <row r="45" spans="1:24" s="66" customFormat="1" ht="15" customHeight="1">
      <c r="A45" s="47" t="s">
        <v>53</v>
      </c>
    </row>
    <row r="46" spans="1:24" s="66" customFormat="1" ht="15" customHeight="1">
      <c r="A46" s="106" t="s">
        <v>54</v>
      </c>
      <c r="C46" s="107"/>
      <c r="D46" s="107"/>
      <c r="E46" s="107"/>
      <c r="F46" s="107"/>
      <c r="G46" s="107"/>
      <c r="H46" s="107"/>
      <c r="I46" s="107"/>
      <c r="J46" s="107"/>
    </row>
    <row r="47" spans="1:24" s="66" customFormat="1" ht="15" customHeight="1">
      <c r="A47" s="106" t="s">
        <v>55</v>
      </c>
    </row>
    <row r="48" spans="1:24" s="66" customFormat="1" ht="15" customHeight="1">
      <c r="A48" s="106"/>
    </row>
    <row r="49" spans="1:23">
      <c r="A49" s="47"/>
    </row>
    <row r="50" spans="1:23">
      <c r="A50" s="47"/>
    </row>
    <row r="51" spans="1:23">
      <c r="A51" s="47"/>
    </row>
    <row r="52" spans="1:23">
      <c r="A52" s="47"/>
    </row>
    <row r="53" spans="1:23">
      <c r="A53" s="269"/>
      <c r="Q53" s="266"/>
      <c r="R53" s="266"/>
      <c r="S53" s="266"/>
      <c r="T53" s="266"/>
      <c r="U53" s="266"/>
      <c r="V53" s="266"/>
    </row>
    <row r="54" spans="1:23">
      <c r="A54" s="269"/>
      <c r="Q54" s="266"/>
      <c r="R54" s="266"/>
      <c r="S54" s="266"/>
      <c r="T54" s="266"/>
      <c r="U54" s="266"/>
      <c r="V54" s="266"/>
    </row>
    <row r="55" spans="1:23">
      <c r="A55" s="269"/>
      <c r="Q55" s="266"/>
      <c r="R55" s="266"/>
      <c r="S55" s="266"/>
      <c r="T55" s="266"/>
      <c r="U55" s="266"/>
      <c r="V55" s="266"/>
    </row>
    <row r="56" spans="1:23">
      <c r="A56" s="269"/>
      <c r="Q56" s="266"/>
      <c r="R56" s="266"/>
      <c r="S56" s="266"/>
      <c r="T56" s="266"/>
      <c r="U56" s="266"/>
      <c r="V56" s="266"/>
    </row>
    <row r="57" spans="1:23">
      <c r="A57" s="269"/>
      <c r="Q57" s="266"/>
      <c r="R57" s="266"/>
      <c r="S57" s="266"/>
      <c r="T57" s="266"/>
      <c r="U57" s="266"/>
      <c r="V57" s="266"/>
      <c r="W57" s="265"/>
    </row>
    <row r="58" spans="1:23">
      <c r="A58" s="269"/>
      <c r="Q58" s="266"/>
      <c r="R58" s="266"/>
      <c r="S58" s="266"/>
      <c r="T58" s="266"/>
      <c r="U58" s="266"/>
      <c r="V58" s="266"/>
    </row>
    <row r="59" spans="1:23">
      <c r="A59" s="269"/>
    </row>
    <row r="60" spans="1:23">
      <c r="A60" s="269"/>
      <c r="Q60" s="266"/>
      <c r="R60" s="266"/>
      <c r="S60" s="266"/>
      <c r="T60" s="266"/>
      <c r="U60" s="266"/>
      <c r="V60" s="266"/>
    </row>
    <row r="61" spans="1:23">
      <c r="A61" s="269"/>
      <c r="Q61" s="266"/>
      <c r="R61" s="266"/>
      <c r="S61" s="266"/>
      <c r="T61" s="266"/>
      <c r="U61" s="266"/>
      <c r="V61" s="266"/>
    </row>
    <row r="62" spans="1:23">
      <c r="A62" s="269"/>
      <c r="Q62" s="266"/>
      <c r="R62" s="266"/>
      <c r="S62" s="266"/>
      <c r="T62" s="266"/>
      <c r="U62" s="266"/>
      <c r="V62" s="266"/>
    </row>
    <row r="63" spans="1:23">
      <c r="A63" s="269"/>
      <c r="Q63" s="266"/>
      <c r="R63" s="266"/>
      <c r="S63" s="266"/>
      <c r="T63" s="266"/>
      <c r="U63" s="266"/>
      <c r="V63" s="266"/>
    </row>
    <row r="64" spans="1:23">
      <c r="A64" s="269"/>
    </row>
    <row r="65" spans="1:22">
      <c r="A65" s="269"/>
      <c r="Q65" s="266"/>
      <c r="R65" s="266"/>
      <c r="S65" s="266"/>
      <c r="T65" s="266"/>
      <c r="U65" s="266"/>
      <c r="V65" s="266"/>
    </row>
    <row r="66" spans="1:22">
      <c r="A66" s="269"/>
      <c r="Q66" s="266"/>
      <c r="R66" s="266"/>
      <c r="S66" s="266"/>
      <c r="T66" s="266"/>
      <c r="U66" s="266"/>
      <c r="V66" s="266"/>
    </row>
    <row r="67" spans="1:22">
      <c r="A67" s="269"/>
      <c r="Q67" s="266"/>
      <c r="R67" s="266"/>
      <c r="S67" s="266"/>
      <c r="T67" s="266"/>
      <c r="U67" s="266"/>
      <c r="V67" s="266"/>
    </row>
    <row r="68" spans="1:22">
      <c r="A68" s="269"/>
      <c r="Q68" s="266"/>
      <c r="R68" s="266"/>
      <c r="S68" s="266"/>
      <c r="T68" s="266"/>
      <c r="U68" s="266"/>
      <c r="V68" s="266"/>
    </row>
    <row r="69" spans="1:22">
      <c r="A69" s="269"/>
      <c r="Q69" s="266"/>
      <c r="R69" s="266"/>
      <c r="S69" s="266"/>
      <c r="T69" s="266"/>
      <c r="U69" s="266"/>
      <c r="V69" s="266"/>
    </row>
    <row r="70" spans="1:22">
      <c r="A70" s="269"/>
      <c r="Q70" s="266"/>
      <c r="R70" s="266"/>
      <c r="S70" s="266"/>
      <c r="T70" s="266"/>
      <c r="U70" s="266"/>
      <c r="V70" s="266"/>
    </row>
  </sheetData>
  <pageMargins left="0.59055118110236227" right="0.19685039370078741" top="0.78740157480314965" bottom="0.78740157480314965" header="0.11811023622047245" footer="0.19685039370078741"/>
  <pageSetup paperSize="9" scale="70" firstPageNumber="11" orientation="portrait" r:id="rId1"/>
  <headerFooter alignWithMargins="0">
    <oddFooter>&amp;L&amp;"MetaNormalLF-Roman,Standard"Statistisches Bundesamt, Private Haushalte und Umwelt, 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zoomScaleNormal="100" workbookViewId="0"/>
  </sheetViews>
  <sheetFormatPr baseColWidth="10" defaultRowHeight="12.75"/>
  <cols>
    <col min="1" max="1" width="40.7109375" style="20" customWidth="1"/>
    <col min="2" max="2" width="10.85546875" style="20" customWidth="1"/>
    <col min="3" max="3" width="10.28515625" style="20" customWidth="1"/>
    <col min="4" max="7" width="10.28515625" style="20" hidden="1" customWidth="1"/>
    <col min="8" max="8" width="10.28515625" style="20" customWidth="1"/>
    <col min="9" max="12" width="10.28515625" style="20" hidden="1" customWidth="1"/>
    <col min="13" max="13" width="10.28515625" style="20" customWidth="1"/>
    <col min="14" max="17" width="10.28515625" style="20" hidden="1" customWidth="1"/>
    <col min="18" max="19" width="10.28515625" style="70" customWidth="1"/>
    <col min="20" max="21" width="10.28515625" style="20" customWidth="1"/>
    <col min="22" max="22" width="10.28515625" style="228" customWidth="1"/>
    <col min="23" max="16384" width="11.42578125" style="20"/>
  </cols>
  <sheetData>
    <row r="1" spans="1:23" s="36" customFormat="1" ht="20.100000000000001" customHeight="1">
      <c r="A1" s="311" t="s">
        <v>181</v>
      </c>
      <c r="B1" s="64"/>
      <c r="F1" s="64"/>
      <c r="M1" s="230"/>
      <c r="R1" s="67"/>
      <c r="S1" s="67"/>
    </row>
    <row r="2" spans="1:23" ht="20.100000000000001" customHeight="1">
      <c r="A2" s="329" t="s">
        <v>107</v>
      </c>
      <c r="B2" s="69"/>
      <c r="F2" s="68"/>
      <c r="W2" s="265"/>
    </row>
    <row r="3" spans="1:23" ht="20.100000000000001" customHeight="1">
      <c r="A3" s="68"/>
      <c r="B3" s="69"/>
      <c r="F3" s="68"/>
    </row>
    <row r="4" spans="1:23" ht="24.95" customHeight="1">
      <c r="A4" s="389" t="s">
        <v>30</v>
      </c>
      <c r="B4" s="57" t="s">
        <v>22</v>
      </c>
      <c r="C4" s="57">
        <v>2000</v>
      </c>
      <c r="D4" s="54">
        <v>2001</v>
      </c>
      <c r="E4" s="54">
        <v>2002</v>
      </c>
      <c r="F4" s="56">
        <v>2003</v>
      </c>
      <c r="G4" s="54">
        <v>2004</v>
      </c>
      <c r="H4" s="54">
        <v>2005</v>
      </c>
      <c r="I4" s="57">
        <v>2006</v>
      </c>
      <c r="J4" s="57">
        <v>2007</v>
      </c>
      <c r="K4" s="57">
        <v>2008</v>
      </c>
      <c r="L4" s="57">
        <v>2009</v>
      </c>
      <c r="M4" s="57">
        <v>2010</v>
      </c>
      <c r="N4" s="57">
        <v>2011</v>
      </c>
      <c r="O4" s="57">
        <v>2012</v>
      </c>
      <c r="P4" s="57">
        <v>2013</v>
      </c>
      <c r="Q4" s="55">
        <v>2014</v>
      </c>
      <c r="R4" s="71">
        <v>2015</v>
      </c>
      <c r="S4" s="71">
        <v>2016</v>
      </c>
      <c r="T4" s="54">
        <v>2017</v>
      </c>
      <c r="U4" s="71">
        <v>2018</v>
      </c>
      <c r="V4" s="185">
        <v>2019</v>
      </c>
    </row>
    <row r="5" spans="1:23" s="72" customFormat="1" ht="20.100000000000001" customHeight="1">
      <c r="B5" s="80"/>
      <c r="C5" s="347" t="s">
        <v>31</v>
      </c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</row>
    <row r="6" spans="1:23" s="75" customFormat="1" ht="15" customHeight="1">
      <c r="A6" s="219" t="s">
        <v>32</v>
      </c>
      <c r="B6" s="73" t="s">
        <v>23</v>
      </c>
      <c r="C6" s="82">
        <v>767.59492687738316</v>
      </c>
      <c r="D6" s="82">
        <v>744.29521335674474</v>
      </c>
      <c r="E6" s="82">
        <v>669.85806600624028</v>
      </c>
      <c r="F6" s="82">
        <v>649.26153051699589</v>
      </c>
      <c r="G6" s="82">
        <v>620.59297250841678</v>
      </c>
      <c r="H6" s="82">
        <v>573.94091236941551</v>
      </c>
      <c r="I6" s="82">
        <v>548.62269429813637</v>
      </c>
      <c r="J6" s="82">
        <v>502.2680886277974</v>
      </c>
      <c r="K6" s="82">
        <v>526.24783510502505</v>
      </c>
      <c r="L6" s="82">
        <v>474.9081657529257</v>
      </c>
      <c r="M6" s="82">
        <v>452.21207528723448</v>
      </c>
      <c r="N6" s="82">
        <v>419.84544603491418</v>
      </c>
      <c r="O6" s="82">
        <v>374.6247888809674</v>
      </c>
      <c r="P6" s="82">
        <v>476.30166550486081</v>
      </c>
      <c r="Q6" s="82">
        <v>410.41094120112461</v>
      </c>
      <c r="R6" s="82">
        <v>424.81192212180429</v>
      </c>
      <c r="S6" s="82">
        <v>425.88632247504017</v>
      </c>
      <c r="T6" s="82">
        <v>413.49036971594961</v>
      </c>
      <c r="U6" s="82">
        <v>392.31281467148762</v>
      </c>
      <c r="V6" s="82">
        <v>377.54227194157983</v>
      </c>
    </row>
    <row r="7" spans="1:23" s="75" customFormat="1" ht="15" customHeight="1">
      <c r="A7" s="328" t="s">
        <v>281</v>
      </c>
      <c r="B7" s="73" t="s">
        <v>23</v>
      </c>
      <c r="C7" s="82">
        <v>67.822749615975411</v>
      </c>
      <c r="D7" s="82">
        <v>63.335150146627569</v>
      </c>
      <c r="E7" s="82">
        <v>61.409379001120939</v>
      </c>
      <c r="F7" s="82">
        <v>57.395008808933</v>
      </c>
      <c r="G7" s="82">
        <v>56.568679406429901</v>
      </c>
      <c r="H7" s="82">
        <v>55.950163403148899</v>
      </c>
      <c r="I7" s="82">
        <v>51.823419354838698</v>
      </c>
      <c r="J7" s="82">
        <v>51.316459999999999</v>
      </c>
      <c r="K7" s="82">
        <v>53.974212081447966</v>
      </c>
      <c r="L7" s="82">
        <v>55.027532000000001</v>
      </c>
      <c r="M7" s="82">
        <v>54.532274999999998</v>
      </c>
      <c r="N7" s="82">
        <v>54.904249999999998</v>
      </c>
      <c r="O7" s="82">
        <v>62.092289999999998</v>
      </c>
      <c r="P7" s="82">
        <v>57.457948001600002</v>
      </c>
      <c r="Q7" s="82">
        <v>60.329121604000008</v>
      </c>
      <c r="R7" s="82">
        <v>58.935246000000006</v>
      </c>
      <c r="S7" s="82">
        <v>52.877184</v>
      </c>
      <c r="T7" s="82">
        <v>58.594829828744857</v>
      </c>
      <c r="U7" s="82">
        <v>53.385150000000003</v>
      </c>
      <c r="V7" s="82">
        <v>66.406805000000006</v>
      </c>
    </row>
    <row r="8" spans="1:23" s="75" customFormat="1" ht="15" customHeight="1">
      <c r="A8" s="328" t="s">
        <v>282</v>
      </c>
      <c r="B8" s="73" t="s">
        <v>23</v>
      </c>
      <c r="C8" s="344" t="s">
        <v>325</v>
      </c>
      <c r="D8" s="344" t="s">
        <v>325</v>
      </c>
      <c r="E8" s="344" t="s">
        <v>325</v>
      </c>
      <c r="F8" s="344" t="s">
        <v>325</v>
      </c>
      <c r="G8" s="344" t="s">
        <v>325</v>
      </c>
      <c r="H8" s="344" t="s">
        <v>325</v>
      </c>
      <c r="I8" s="344" t="s">
        <v>325</v>
      </c>
      <c r="J8" s="344" t="s">
        <v>325</v>
      </c>
      <c r="K8" s="344" t="s">
        <v>325</v>
      </c>
      <c r="L8" s="344" t="s">
        <v>325</v>
      </c>
      <c r="M8" s="344" t="s">
        <v>325</v>
      </c>
      <c r="N8" s="344" t="s">
        <v>325</v>
      </c>
      <c r="O8" s="344" t="s">
        <v>325</v>
      </c>
      <c r="P8" s="344" t="s">
        <v>325</v>
      </c>
      <c r="Q8" s="344" t="s">
        <v>325</v>
      </c>
      <c r="R8" s="344" t="s">
        <v>325</v>
      </c>
      <c r="S8" s="344" t="s">
        <v>325</v>
      </c>
      <c r="T8" s="344" t="s">
        <v>325</v>
      </c>
      <c r="U8" s="344" t="s">
        <v>325</v>
      </c>
      <c r="V8" s="344" t="s">
        <v>325</v>
      </c>
    </row>
    <row r="9" spans="1:23" s="75" customFormat="1" ht="15" customHeight="1">
      <c r="A9" s="219" t="s">
        <v>283</v>
      </c>
      <c r="B9" s="73" t="s">
        <v>23</v>
      </c>
      <c r="C9" s="82">
        <v>2.4220000000000002</v>
      </c>
      <c r="D9" s="82">
        <v>2.4359999999999999</v>
      </c>
      <c r="E9" s="82">
        <v>2.4340000000000002</v>
      </c>
      <c r="F9" s="82">
        <v>2.645</v>
      </c>
      <c r="G9" s="82">
        <v>2.5819999999999999</v>
      </c>
      <c r="H9" s="82">
        <v>2.5609999999999999</v>
      </c>
      <c r="I9" s="82">
        <v>2.3359999999999999</v>
      </c>
      <c r="J9" s="82">
        <v>4.9472399999999999</v>
      </c>
      <c r="K9" s="82">
        <v>2.38</v>
      </c>
      <c r="L9" s="82">
        <v>3.6419999999999999</v>
      </c>
      <c r="M9" s="82">
        <v>3.379</v>
      </c>
      <c r="N9" s="82">
        <v>4.069</v>
      </c>
      <c r="O9" s="82">
        <v>3.9950000000000006</v>
      </c>
      <c r="P9" s="82">
        <v>3.7200000000000006</v>
      </c>
      <c r="Q9" s="82">
        <v>3.9460000000000002</v>
      </c>
      <c r="R9" s="82">
        <v>4.2279999999999998</v>
      </c>
      <c r="S9" s="82">
        <v>4.2279999999999998</v>
      </c>
      <c r="T9" s="82">
        <v>4.2279999999999998</v>
      </c>
      <c r="U9" s="82">
        <v>4.07</v>
      </c>
      <c r="V9" s="82">
        <v>4.2279999999999998</v>
      </c>
    </row>
    <row r="10" spans="1:23" s="75" customFormat="1" ht="15" customHeight="1">
      <c r="A10" s="219" t="s">
        <v>33</v>
      </c>
      <c r="B10" s="73" t="s">
        <v>23</v>
      </c>
      <c r="C10" s="344" t="s">
        <v>325</v>
      </c>
      <c r="D10" s="344" t="s">
        <v>325</v>
      </c>
      <c r="E10" s="344" t="s">
        <v>325</v>
      </c>
      <c r="F10" s="344" t="s">
        <v>325</v>
      </c>
      <c r="G10" s="344" t="s">
        <v>325</v>
      </c>
      <c r="H10" s="344" t="s">
        <v>325</v>
      </c>
      <c r="I10" s="344" t="s">
        <v>325</v>
      </c>
      <c r="J10" s="344" t="s">
        <v>325</v>
      </c>
      <c r="K10" s="344" t="s">
        <v>325</v>
      </c>
      <c r="L10" s="344" t="s">
        <v>325</v>
      </c>
      <c r="M10" s="344" t="s">
        <v>325</v>
      </c>
      <c r="N10" s="344" t="s">
        <v>325</v>
      </c>
      <c r="O10" s="344" t="s">
        <v>325</v>
      </c>
      <c r="P10" s="344" t="s">
        <v>325</v>
      </c>
      <c r="Q10" s="344" t="s">
        <v>325</v>
      </c>
      <c r="R10" s="344" t="s">
        <v>325</v>
      </c>
      <c r="S10" s="344" t="s">
        <v>325</v>
      </c>
      <c r="T10" s="344" t="s">
        <v>325</v>
      </c>
      <c r="U10" s="344" t="s">
        <v>325</v>
      </c>
      <c r="V10" s="344" t="s">
        <v>325</v>
      </c>
    </row>
    <row r="11" spans="1:23" s="75" customFormat="1" ht="15" customHeight="1">
      <c r="A11" s="216" t="s">
        <v>28</v>
      </c>
      <c r="B11" s="189" t="s">
        <v>23</v>
      </c>
      <c r="C11" s="82">
        <v>837.83967649335852</v>
      </c>
      <c r="D11" s="82">
        <v>810.06636350337226</v>
      </c>
      <c r="E11" s="82">
        <v>733.70144500736126</v>
      </c>
      <c r="F11" s="82">
        <v>709.30153932592884</v>
      </c>
      <c r="G11" s="82">
        <v>679.74365191484662</v>
      </c>
      <c r="H11" s="82">
        <v>632.4520757725644</v>
      </c>
      <c r="I11" s="82">
        <v>602.78211365297511</v>
      </c>
      <c r="J11" s="82">
        <v>558.53178862779737</v>
      </c>
      <c r="K11" s="82">
        <v>582.60204718647299</v>
      </c>
      <c r="L11" s="82">
        <v>533.5776977529257</v>
      </c>
      <c r="M11" s="82">
        <v>510.12335028723453</v>
      </c>
      <c r="N11" s="82">
        <v>478.81869603491418</v>
      </c>
      <c r="O11" s="82">
        <v>440.7120788809674</v>
      </c>
      <c r="P11" s="82">
        <v>537.47961350646085</v>
      </c>
      <c r="Q11" s="82">
        <v>474.68606280512461</v>
      </c>
      <c r="R11" s="82">
        <v>487.97516812180424</v>
      </c>
      <c r="S11" s="82">
        <v>482.99150647504018</v>
      </c>
      <c r="T11" s="82">
        <v>476.3131995446945</v>
      </c>
      <c r="U11" s="82">
        <v>449.76796467148762</v>
      </c>
      <c r="V11" s="82">
        <v>448.1770769415798</v>
      </c>
    </row>
    <row r="12" spans="1:23" s="76" customFormat="1" ht="20.100000000000001" customHeight="1">
      <c r="A12" s="215"/>
      <c r="B12" s="80"/>
      <c r="C12" s="348" t="s">
        <v>34</v>
      </c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</row>
    <row r="13" spans="1:23" s="75" customFormat="1" ht="15" customHeight="1">
      <c r="A13" s="212" t="s">
        <v>32</v>
      </c>
      <c r="B13" s="189" t="s">
        <v>23</v>
      </c>
      <c r="C13" s="59">
        <v>929.98832010338072</v>
      </c>
      <c r="D13" s="59">
        <v>896.28161271827423</v>
      </c>
      <c r="E13" s="59">
        <v>901.82037375120808</v>
      </c>
      <c r="F13" s="59">
        <v>917.25256040339536</v>
      </c>
      <c r="G13" s="59">
        <v>882.86582179612594</v>
      </c>
      <c r="H13" s="59">
        <v>845.24725762728269</v>
      </c>
      <c r="I13" s="59">
        <v>873.01782736589223</v>
      </c>
      <c r="J13" s="59">
        <v>835.564676507934</v>
      </c>
      <c r="K13" s="59">
        <v>875.4591741079339</v>
      </c>
      <c r="L13" s="59">
        <v>805.04257443611675</v>
      </c>
      <c r="M13" s="59">
        <v>759.99503448415487</v>
      </c>
      <c r="N13" s="59">
        <v>766.04761517695442</v>
      </c>
      <c r="O13" s="59">
        <v>766.50414842688315</v>
      </c>
      <c r="P13" s="59">
        <v>791.12961774805649</v>
      </c>
      <c r="Q13" s="59">
        <v>744.77430616547963</v>
      </c>
      <c r="R13" s="59">
        <v>787.2916999396366</v>
      </c>
      <c r="S13" s="59">
        <v>822.73777852982494</v>
      </c>
      <c r="T13" s="59">
        <v>782.41919550568298</v>
      </c>
      <c r="U13" s="59">
        <v>870.51437434078048</v>
      </c>
      <c r="V13" s="59">
        <v>862.51690350000001</v>
      </c>
    </row>
    <row r="14" spans="1:23" s="75" customFormat="1" ht="15" customHeight="1">
      <c r="A14" s="328" t="s">
        <v>281</v>
      </c>
      <c r="B14" s="189" t="s">
        <v>23</v>
      </c>
      <c r="C14" s="59">
        <v>126.95631978851975</v>
      </c>
      <c r="D14" s="59">
        <v>129.68722009836074</v>
      </c>
      <c r="E14" s="59">
        <v>135.66582699999998</v>
      </c>
      <c r="F14" s="59">
        <v>146.80231139344269</v>
      </c>
      <c r="G14" s="59">
        <v>146.95601497872346</v>
      </c>
      <c r="H14" s="59">
        <v>144.98872550926197</v>
      </c>
      <c r="I14" s="59">
        <v>145.70593327180993</v>
      </c>
      <c r="J14" s="59">
        <v>154.28426503364952</v>
      </c>
      <c r="K14" s="59">
        <v>151.24069621761174</v>
      </c>
      <c r="L14" s="59">
        <v>155.46112278824904</v>
      </c>
      <c r="M14" s="59">
        <v>159.57762299999999</v>
      </c>
      <c r="N14" s="59">
        <v>164.23230600000005</v>
      </c>
      <c r="O14" s="59">
        <v>173.89149</v>
      </c>
      <c r="P14" s="59">
        <v>178.2296697104</v>
      </c>
      <c r="Q14" s="59">
        <v>160.26828044279998</v>
      </c>
      <c r="R14" s="59">
        <v>163.89039000000002</v>
      </c>
      <c r="S14" s="59">
        <v>172.54612499999996</v>
      </c>
      <c r="T14" s="59">
        <v>181.75108131734092</v>
      </c>
      <c r="U14" s="59">
        <v>197.930295</v>
      </c>
      <c r="V14" s="59">
        <v>203.15217999999999</v>
      </c>
    </row>
    <row r="15" spans="1:23" s="75" customFormat="1" ht="15" customHeight="1">
      <c r="A15" s="328" t="s">
        <v>282</v>
      </c>
      <c r="B15" s="189" t="s">
        <v>23</v>
      </c>
      <c r="C15" s="59">
        <v>9.8436500000000002</v>
      </c>
      <c r="D15" s="59">
        <v>9.5555339999999998</v>
      </c>
      <c r="E15" s="59">
        <v>9.3205530000000003</v>
      </c>
      <c r="F15" s="59">
        <v>8.6260720000000006</v>
      </c>
      <c r="G15" s="59">
        <v>8.3619040000000009</v>
      </c>
      <c r="H15" s="59">
        <v>7.079795740408974</v>
      </c>
      <c r="I15" s="59">
        <v>5.9217502586060675</v>
      </c>
      <c r="J15" s="59">
        <v>5.5166547445357335</v>
      </c>
      <c r="K15" s="59">
        <v>3.8749648152356597</v>
      </c>
      <c r="L15" s="59">
        <v>2.8612476586794306</v>
      </c>
      <c r="M15" s="59">
        <v>3.1289729999999998</v>
      </c>
      <c r="N15" s="59">
        <v>3.4758160000000009</v>
      </c>
      <c r="O15" s="59">
        <v>3.7598159999999994</v>
      </c>
      <c r="P15" s="59">
        <v>4.2833600208</v>
      </c>
      <c r="Q15" s="59">
        <v>3.8145118907999995</v>
      </c>
      <c r="R15" s="59">
        <v>3.5435760000000003</v>
      </c>
      <c r="S15" s="59">
        <v>3.7715000000000001</v>
      </c>
      <c r="T15" s="59">
        <v>3.6201696483025008</v>
      </c>
      <c r="U15" s="59">
        <v>3.8247400000000003</v>
      </c>
      <c r="V15" s="59">
        <v>4.7913249999999996</v>
      </c>
    </row>
    <row r="16" spans="1:23" s="75" customFormat="1" ht="15" customHeight="1">
      <c r="A16" s="216" t="s">
        <v>28</v>
      </c>
      <c r="B16" s="189" t="s">
        <v>23</v>
      </c>
      <c r="C16" s="59">
        <v>1066.7882898919001</v>
      </c>
      <c r="D16" s="59">
        <v>1035.5243668166349</v>
      </c>
      <c r="E16" s="59">
        <v>1046.8067537512079</v>
      </c>
      <c r="F16" s="59">
        <v>1072.6809437968379</v>
      </c>
      <c r="G16" s="59">
        <v>1038.1837407748494</v>
      </c>
      <c r="H16" s="59">
        <v>997.31577887695357</v>
      </c>
      <c r="I16" s="59">
        <v>1024.6455108963082</v>
      </c>
      <c r="J16" s="59">
        <v>995.36559628611917</v>
      </c>
      <c r="K16" s="59">
        <v>1030.5748351407813</v>
      </c>
      <c r="L16" s="59">
        <v>963.36494488304515</v>
      </c>
      <c r="M16" s="59">
        <v>922.70163048415486</v>
      </c>
      <c r="N16" s="59">
        <v>933.75573717695443</v>
      </c>
      <c r="O16" s="59">
        <v>944.15545442688313</v>
      </c>
      <c r="P16" s="59">
        <v>973.64264747925665</v>
      </c>
      <c r="Q16" s="59">
        <v>908.85709849907948</v>
      </c>
      <c r="R16" s="59">
        <v>954.72566593963666</v>
      </c>
      <c r="S16" s="59">
        <v>999.05540352982496</v>
      </c>
      <c r="T16" s="59">
        <v>967.79044647132639</v>
      </c>
      <c r="U16" s="59">
        <v>1072.2694093407804</v>
      </c>
      <c r="V16" s="59">
        <v>1070.4604084999999</v>
      </c>
    </row>
    <row r="17" spans="1:22" s="76" customFormat="1" ht="20.100000000000001" customHeight="1">
      <c r="A17" s="215"/>
      <c r="B17" s="80"/>
      <c r="C17" s="336" t="s">
        <v>35</v>
      </c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335"/>
      <c r="S17" s="335"/>
      <c r="T17" s="335"/>
      <c r="U17" s="335"/>
      <c r="V17" s="335"/>
    </row>
    <row r="18" spans="1:22" s="53" customFormat="1" ht="15" customHeight="1">
      <c r="A18" s="219" t="s">
        <v>32</v>
      </c>
      <c r="B18" s="189" t="s">
        <v>23</v>
      </c>
      <c r="C18" s="59">
        <v>78.353980610412904</v>
      </c>
      <c r="D18" s="59">
        <v>74.745472820730242</v>
      </c>
      <c r="E18" s="59">
        <v>73.64093397763358</v>
      </c>
      <c r="F18" s="59">
        <v>73.664506589325924</v>
      </c>
      <c r="G18" s="59">
        <v>72.707850986121286</v>
      </c>
      <c r="H18" s="59">
        <v>69.04736441619059</v>
      </c>
      <c r="I18" s="59">
        <v>68.144935275173168</v>
      </c>
      <c r="J18" s="59">
        <v>65.231857999880006</v>
      </c>
      <c r="K18" s="59">
        <v>64.990258215962513</v>
      </c>
      <c r="L18" s="59">
        <v>62.33530460333504</v>
      </c>
      <c r="M18" s="59">
        <v>41.839231953665767</v>
      </c>
      <c r="N18" s="59">
        <v>44.050667731172517</v>
      </c>
      <c r="O18" s="59">
        <v>36.697953220543525</v>
      </c>
      <c r="P18" s="59">
        <v>37.794532177862557</v>
      </c>
      <c r="Q18" s="59">
        <v>41.627375286733916</v>
      </c>
      <c r="R18" s="59">
        <v>40.86582086349506</v>
      </c>
      <c r="S18" s="59">
        <v>43.054071860119819</v>
      </c>
      <c r="T18" s="59">
        <v>40.748537582166094</v>
      </c>
      <c r="U18" s="59">
        <v>38.389820692259256</v>
      </c>
      <c r="V18" s="59">
        <v>33.812039059561165</v>
      </c>
    </row>
    <row r="19" spans="1:22" s="53" customFormat="1" ht="15" customHeight="1">
      <c r="A19" s="328" t="s">
        <v>281</v>
      </c>
      <c r="B19" s="189" t="s">
        <v>23</v>
      </c>
      <c r="C19" s="59">
        <v>60.604200000000006</v>
      </c>
      <c r="D19" s="59">
        <v>61.447679999999998</v>
      </c>
      <c r="E19" s="59">
        <v>61.425000000000004</v>
      </c>
      <c r="F19" s="59">
        <v>61.593480000000021</v>
      </c>
      <c r="G19" s="59">
        <v>61.663679999999992</v>
      </c>
      <c r="H19" s="59">
        <v>62.058959999999999</v>
      </c>
      <c r="I19" s="59">
        <v>62.146799999999999</v>
      </c>
      <c r="J19" s="59">
        <v>62.332920000000001</v>
      </c>
      <c r="K19" s="59">
        <v>61.8</v>
      </c>
      <c r="L19" s="59">
        <v>62.13888</v>
      </c>
      <c r="M19" s="59">
        <v>63.25488</v>
      </c>
      <c r="N19" s="59">
        <v>61.961760000000005</v>
      </c>
      <c r="O19" s="59">
        <v>63.622800000000012</v>
      </c>
      <c r="P19" s="59">
        <v>66.213412701341269</v>
      </c>
      <c r="Q19" s="59">
        <v>57.459834353831432</v>
      </c>
      <c r="R19" s="59">
        <v>54.671759999999999</v>
      </c>
      <c r="S19" s="59">
        <v>55.557951156256756</v>
      </c>
      <c r="T19" s="59">
        <v>55.908598574821852</v>
      </c>
      <c r="U19" s="59">
        <v>55.146960000000007</v>
      </c>
      <c r="V19" s="59">
        <v>51.58728</v>
      </c>
    </row>
    <row r="20" spans="1:22" s="53" customFormat="1" ht="15" customHeight="1">
      <c r="A20" s="328" t="s">
        <v>282</v>
      </c>
      <c r="B20" s="189" t="s">
        <v>23</v>
      </c>
      <c r="C20" s="59">
        <v>112.752</v>
      </c>
      <c r="D20" s="59">
        <v>116.12159999999999</v>
      </c>
      <c r="E20" s="59">
        <v>122.85</v>
      </c>
      <c r="F20" s="59">
        <v>126.19152</v>
      </c>
      <c r="G20" s="59">
        <v>128.88720000000001</v>
      </c>
      <c r="H20" s="59">
        <v>132.25680000000003</v>
      </c>
      <c r="I20" s="59">
        <v>135.50039999999998</v>
      </c>
      <c r="J20" s="59">
        <v>138.29328000000001</v>
      </c>
      <c r="K20" s="59">
        <v>137.30000000000001</v>
      </c>
      <c r="L20" s="59">
        <v>136.93279041916168</v>
      </c>
      <c r="M20" s="59">
        <v>140.28299999999999</v>
      </c>
      <c r="N20" s="59">
        <v>137.20104000000001</v>
      </c>
      <c r="O20" s="59">
        <v>141.05519999999999</v>
      </c>
      <c r="P20" s="59">
        <v>138.42956680295666</v>
      </c>
      <c r="Q20" s="59">
        <v>134.82764591476462</v>
      </c>
      <c r="R20" s="59">
        <v>133.89947999999998</v>
      </c>
      <c r="S20" s="59">
        <v>132.8080405273395</v>
      </c>
      <c r="T20" s="59">
        <v>134.01021999568127</v>
      </c>
      <c r="U20" s="59">
        <v>133.08192000000003</v>
      </c>
      <c r="V20" s="59">
        <v>136.66104000000001</v>
      </c>
    </row>
    <row r="21" spans="1:22" s="53" customFormat="1" ht="15" customHeight="1">
      <c r="A21" s="219" t="s">
        <v>283</v>
      </c>
      <c r="B21" s="189" t="s">
        <v>23</v>
      </c>
      <c r="C21" s="59">
        <v>183.22200000000001</v>
      </c>
      <c r="D21" s="59">
        <v>186.76223999999999</v>
      </c>
      <c r="E21" s="59">
        <v>191.15460000000002</v>
      </c>
      <c r="F21" s="59">
        <v>194.79564000000002</v>
      </c>
      <c r="G21" s="59">
        <v>197.12159999999997</v>
      </c>
      <c r="H21" s="59">
        <v>199.40256000000002</v>
      </c>
      <c r="I21" s="59">
        <v>201.21299999999999</v>
      </c>
      <c r="J21" s="59">
        <v>199.86912000000001</v>
      </c>
      <c r="K21" s="59">
        <v>198.7</v>
      </c>
      <c r="L21" s="59">
        <v>196.94716167664669</v>
      </c>
      <c r="M21" s="59">
        <v>211.69979999999998</v>
      </c>
      <c r="N21" s="59">
        <v>207.03096000000002</v>
      </c>
      <c r="O21" s="59">
        <v>206.15760000000003</v>
      </c>
      <c r="P21" s="59">
        <v>206.03887869348787</v>
      </c>
      <c r="Q21" s="59">
        <v>199.89538296584226</v>
      </c>
      <c r="R21" s="59">
        <v>198.76427999999999</v>
      </c>
      <c r="S21" s="59">
        <v>196.33372004322456</v>
      </c>
      <c r="T21" s="59">
        <v>196.72172900885337</v>
      </c>
      <c r="U21" s="59">
        <v>197.34408000000005</v>
      </c>
      <c r="V21" s="59">
        <v>199.10880000000003</v>
      </c>
    </row>
    <row r="22" spans="1:22" s="53" customFormat="1" ht="15" customHeight="1">
      <c r="A22" s="219" t="s">
        <v>33</v>
      </c>
      <c r="B22" s="189" t="s">
        <v>23</v>
      </c>
      <c r="C22" s="59">
        <v>41.812200000000004</v>
      </c>
      <c r="D22" s="59">
        <v>42.577919999999999</v>
      </c>
      <c r="E22" s="59">
        <v>43.243200000000002</v>
      </c>
      <c r="F22" s="59">
        <v>44.066880000000005</v>
      </c>
      <c r="G22" s="59">
        <v>44.478720000000003</v>
      </c>
      <c r="H22" s="59">
        <v>44.763840000000002</v>
      </c>
      <c r="I22" s="59">
        <v>45.336599999999997</v>
      </c>
      <c r="J22" s="59">
        <v>44.920079999999999</v>
      </c>
      <c r="K22" s="59">
        <v>44</v>
      </c>
      <c r="L22" s="59">
        <v>43.510419161676644</v>
      </c>
      <c r="M22" s="59">
        <v>46.420919999999995</v>
      </c>
      <c r="N22" s="59">
        <v>45.24192</v>
      </c>
      <c r="O22" s="59">
        <v>45.867600000000003</v>
      </c>
      <c r="P22" s="59">
        <v>40.279493947949398</v>
      </c>
      <c r="Q22" s="59">
        <v>39.086530796653072</v>
      </c>
      <c r="R22" s="59">
        <v>38.691215818258307</v>
      </c>
      <c r="S22" s="59">
        <v>36.706150853684889</v>
      </c>
      <c r="T22" s="59">
        <v>36.973422586914268</v>
      </c>
      <c r="U22" s="59">
        <v>36.916560000000004</v>
      </c>
      <c r="V22" s="59">
        <v>35.749079999999999</v>
      </c>
    </row>
    <row r="23" spans="1:22" s="53" customFormat="1" ht="15" customHeight="1">
      <c r="A23" s="216" t="s">
        <v>28</v>
      </c>
      <c r="B23" s="189" t="s">
        <v>23</v>
      </c>
      <c r="C23" s="59">
        <v>476.74438061041292</v>
      </c>
      <c r="D23" s="59">
        <v>481.6549128207302</v>
      </c>
      <c r="E23" s="59">
        <v>492.3137339776336</v>
      </c>
      <c r="F23" s="59">
        <v>500.31202658932597</v>
      </c>
      <c r="G23" s="59">
        <v>504.8590509861213</v>
      </c>
      <c r="H23" s="59">
        <v>507.52952441619061</v>
      </c>
      <c r="I23" s="59">
        <v>512.34173527517305</v>
      </c>
      <c r="J23" s="59">
        <v>510.64725799988003</v>
      </c>
      <c r="K23" s="59">
        <v>506.79025821596252</v>
      </c>
      <c r="L23" s="59">
        <v>501.86455586082008</v>
      </c>
      <c r="M23" s="59">
        <v>503.49783195366575</v>
      </c>
      <c r="N23" s="59">
        <v>495.48634773117249</v>
      </c>
      <c r="O23" s="59">
        <v>493.40115322054351</v>
      </c>
      <c r="P23" s="59">
        <v>488.7558843235978</v>
      </c>
      <c r="Q23" s="59">
        <v>472.89676931782526</v>
      </c>
      <c r="R23" s="59">
        <v>466.89255668175332</v>
      </c>
      <c r="S23" s="59">
        <v>464.45993444062549</v>
      </c>
      <c r="T23" s="59">
        <v>464.36250774843688</v>
      </c>
      <c r="U23" s="59">
        <v>460.87934069225929</v>
      </c>
      <c r="V23" s="59">
        <v>456.91823905956124</v>
      </c>
    </row>
    <row r="24" spans="1:22" s="76" customFormat="1" ht="20.100000000000001" customHeight="1">
      <c r="A24" s="215"/>
      <c r="B24" s="99"/>
      <c r="C24" s="336" t="s">
        <v>29</v>
      </c>
      <c r="D24" s="335"/>
      <c r="E24" s="335"/>
      <c r="F24" s="335"/>
      <c r="G24" s="335"/>
      <c r="H24" s="335"/>
      <c r="I24" s="335"/>
      <c r="J24" s="335"/>
      <c r="K24" s="335"/>
      <c r="L24" s="335"/>
      <c r="M24" s="335"/>
      <c r="N24" s="335"/>
      <c r="O24" s="335"/>
      <c r="P24" s="335"/>
      <c r="Q24" s="335"/>
      <c r="R24" s="335"/>
      <c r="S24" s="335"/>
      <c r="T24" s="335"/>
      <c r="U24" s="335"/>
      <c r="V24" s="335"/>
    </row>
    <row r="25" spans="1:22" s="53" customFormat="1" ht="15" customHeight="1">
      <c r="A25" s="219" t="s">
        <v>32</v>
      </c>
      <c r="B25" s="189" t="s">
        <v>23</v>
      </c>
      <c r="C25" s="59">
        <v>130.82843606622785</v>
      </c>
      <c r="D25" s="59">
        <v>117.151371593097</v>
      </c>
      <c r="E25" s="59">
        <v>123.85865173898307</v>
      </c>
      <c r="F25" s="59">
        <v>142.87470103271625</v>
      </c>
      <c r="G25" s="59">
        <v>150.26082852582311</v>
      </c>
      <c r="H25" s="59">
        <v>139.0566610015826</v>
      </c>
      <c r="I25" s="59">
        <v>145.59179969561373</v>
      </c>
      <c r="J25" s="59">
        <v>157.48616517618066</v>
      </c>
      <c r="K25" s="59">
        <v>162.74884140946634</v>
      </c>
      <c r="L25" s="59">
        <v>163.69279037407085</v>
      </c>
      <c r="M25" s="59">
        <v>150.94061299995289</v>
      </c>
      <c r="N25" s="59">
        <v>163.73520301715922</v>
      </c>
      <c r="O25" s="59">
        <v>156.75947683676549</v>
      </c>
      <c r="P25" s="59">
        <v>166.89757793074</v>
      </c>
      <c r="Q25" s="59">
        <v>162.82033828767311</v>
      </c>
      <c r="R25" s="59">
        <v>171.04418619650966</v>
      </c>
      <c r="S25" s="59">
        <v>182.51866879704968</v>
      </c>
      <c r="T25" s="59">
        <v>182.10708622176131</v>
      </c>
      <c r="U25" s="59">
        <v>188.19229773127756</v>
      </c>
      <c r="V25" s="59">
        <v>197.41196789968649</v>
      </c>
    </row>
    <row r="26" spans="1:22" s="53" customFormat="1" ht="15" customHeight="1">
      <c r="A26" s="328" t="s">
        <v>281</v>
      </c>
      <c r="B26" s="189" t="s">
        <v>23</v>
      </c>
      <c r="C26" s="59">
        <v>12.166666666666668</v>
      </c>
      <c r="D26" s="59">
        <v>11.593859649122809</v>
      </c>
      <c r="E26" s="59">
        <v>12.23218181818182</v>
      </c>
      <c r="F26" s="59">
        <v>12.49944</v>
      </c>
      <c r="G26" s="59">
        <v>13.17056</v>
      </c>
      <c r="H26" s="59">
        <v>12.29336</v>
      </c>
      <c r="I26" s="59">
        <v>11.949224000000001</v>
      </c>
      <c r="J26" s="59">
        <v>12.112731261425958</v>
      </c>
      <c r="K26" s="59">
        <v>12.796099939061547</v>
      </c>
      <c r="L26" s="59">
        <v>14.703416666666667</v>
      </c>
      <c r="M26" s="59">
        <v>14.585032000000004</v>
      </c>
      <c r="N26" s="59">
        <v>14.462536000000002</v>
      </c>
      <c r="O26" s="59">
        <v>14.855771999999998</v>
      </c>
      <c r="P26" s="59">
        <v>13.8608759464</v>
      </c>
      <c r="Q26" s="59">
        <v>13.8990568878</v>
      </c>
      <c r="R26" s="59">
        <v>14.313936</v>
      </c>
      <c r="S26" s="59">
        <v>14.988564</v>
      </c>
      <c r="T26" s="59">
        <v>16.119211475409838</v>
      </c>
      <c r="U26" s="59">
        <v>16.13043</v>
      </c>
      <c r="V26" s="59">
        <v>18.027200000000001</v>
      </c>
    </row>
    <row r="27" spans="1:22" s="53" customFormat="1" ht="15" customHeight="1">
      <c r="A27" s="216" t="s">
        <v>28</v>
      </c>
      <c r="B27" s="189" t="s">
        <v>23</v>
      </c>
      <c r="C27" s="59">
        <v>142.99510273289451</v>
      </c>
      <c r="D27" s="59">
        <v>128.7452312422198</v>
      </c>
      <c r="E27" s="59">
        <v>136.09083355716487</v>
      </c>
      <c r="F27" s="59">
        <v>155.37414103271627</v>
      </c>
      <c r="G27" s="59">
        <v>163.43138852582311</v>
      </c>
      <c r="H27" s="59">
        <v>151.3500210015826</v>
      </c>
      <c r="I27" s="59">
        <v>157.54102369561372</v>
      </c>
      <c r="J27" s="59">
        <v>169.59889643760664</v>
      </c>
      <c r="K27" s="59">
        <v>175.54494134852791</v>
      </c>
      <c r="L27" s="59">
        <v>178.39620704073749</v>
      </c>
      <c r="M27" s="59">
        <v>165.5256449999529</v>
      </c>
      <c r="N27" s="59">
        <v>178.19773901715922</v>
      </c>
      <c r="O27" s="59">
        <v>171.61524883676546</v>
      </c>
      <c r="P27" s="59">
        <v>180.75845387713997</v>
      </c>
      <c r="Q27" s="59">
        <v>176.7193951754731</v>
      </c>
      <c r="R27" s="59">
        <v>185.35812219650964</v>
      </c>
      <c r="S27" s="59">
        <v>197.50723279704968</v>
      </c>
      <c r="T27" s="59">
        <v>198.22629769717113</v>
      </c>
      <c r="U27" s="59">
        <v>204.32272773127755</v>
      </c>
      <c r="V27" s="59">
        <v>215.43916789968648</v>
      </c>
    </row>
    <row r="28" spans="1:22" s="76" customFormat="1" ht="20.100000000000001" customHeight="1">
      <c r="A28" s="215"/>
      <c r="B28" s="99"/>
      <c r="C28" s="336" t="s">
        <v>27</v>
      </c>
      <c r="D28" s="335"/>
      <c r="E28" s="335"/>
      <c r="F28" s="335"/>
      <c r="G28" s="335"/>
      <c r="H28" s="335"/>
      <c r="I28" s="335"/>
      <c r="J28" s="335"/>
      <c r="K28" s="335"/>
      <c r="L28" s="335"/>
      <c r="M28" s="335"/>
      <c r="N28" s="335"/>
      <c r="O28" s="335"/>
      <c r="P28" s="335"/>
      <c r="Q28" s="335"/>
      <c r="R28" s="335"/>
      <c r="S28" s="335"/>
      <c r="T28" s="335"/>
      <c r="U28" s="335"/>
      <c r="V28" s="335"/>
    </row>
    <row r="29" spans="1:22" s="53" customFormat="1" ht="15" customHeight="1">
      <c r="A29" s="219" t="s">
        <v>32</v>
      </c>
      <c r="B29" s="189" t="s">
        <v>23</v>
      </c>
      <c r="C29" s="59">
        <v>48.647001346499103</v>
      </c>
      <c r="D29" s="59">
        <v>46.348746672753848</v>
      </c>
      <c r="E29" s="59">
        <v>41.315035427309127</v>
      </c>
      <c r="F29" s="59">
        <v>32.948431843439138</v>
      </c>
      <c r="G29" s="59">
        <v>28.953100845965203</v>
      </c>
      <c r="H29" s="59">
        <v>29.597379365226253</v>
      </c>
      <c r="I29" s="59">
        <v>35.403143910687305</v>
      </c>
      <c r="J29" s="59">
        <v>36.131209780630719</v>
      </c>
      <c r="K29" s="59">
        <v>44.896930855164321</v>
      </c>
      <c r="L29" s="59">
        <v>35.851394676197842</v>
      </c>
      <c r="M29" s="59">
        <v>43.395276618637283</v>
      </c>
      <c r="N29" s="59">
        <v>59.595129671115345</v>
      </c>
      <c r="O29" s="59">
        <v>30.000281137404382</v>
      </c>
      <c r="P29" s="59">
        <v>26.998359638827388</v>
      </c>
      <c r="Q29" s="59">
        <v>28.135657379398182</v>
      </c>
      <c r="R29" s="59">
        <v>31.346581998565629</v>
      </c>
      <c r="S29" s="59">
        <v>23.376239536381195</v>
      </c>
      <c r="T29" s="59">
        <v>22.562928881332084</v>
      </c>
      <c r="U29" s="59">
        <v>23.855115796098175</v>
      </c>
      <c r="V29" s="59">
        <v>16.64749028213166</v>
      </c>
    </row>
    <row r="30" spans="1:22" s="53" customFormat="1" ht="15" customHeight="1">
      <c r="A30" s="328" t="s">
        <v>281</v>
      </c>
      <c r="B30" s="189" t="s">
        <v>23</v>
      </c>
      <c r="C30" s="59">
        <v>4.0305000000000009</v>
      </c>
      <c r="D30" s="59">
        <v>3.9753076923076915</v>
      </c>
      <c r="E30" s="59">
        <v>4.5336000000000007</v>
      </c>
      <c r="F30" s="59">
        <v>3.6831999999999998</v>
      </c>
      <c r="G30" s="59">
        <v>1.8240275882352941</v>
      </c>
      <c r="H30" s="59">
        <v>2.314656499999999</v>
      </c>
      <c r="I30" s="59">
        <v>5.6458054285714292</v>
      </c>
      <c r="J30" s="59">
        <v>6.569633333333333</v>
      </c>
      <c r="K30" s="59">
        <v>2.9804187999999998</v>
      </c>
      <c r="L30" s="59">
        <v>2.5302265999999998</v>
      </c>
      <c r="M30" s="59">
        <v>3.4942700000000007</v>
      </c>
      <c r="N30" s="59">
        <v>3.4821599999999999</v>
      </c>
      <c r="O30" s="59">
        <v>1.24316</v>
      </c>
      <c r="P30" s="59">
        <v>0.85365000000000013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</row>
    <row r="31" spans="1:22" s="53" customFormat="1" ht="15" customHeight="1">
      <c r="A31" s="216" t="s">
        <v>28</v>
      </c>
      <c r="B31" s="189" t="s">
        <v>23</v>
      </c>
      <c r="C31" s="59">
        <v>52.677501346499106</v>
      </c>
      <c r="D31" s="59">
        <v>50.324054365061542</v>
      </c>
      <c r="E31" s="59">
        <v>45.848635427309127</v>
      </c>
      <c r="F31" s="59">
        <v>36.631631843439138</v>
      </c>
      <c r="G31" s="59">
        <v>30.777128434200499</v>
      </c>
      <c r="H31" s="59">
        <v>31.912035865226251</v>
      </c>
      <c r="I31" s="59">
        <v>41.048949339258741</v>
      </c>
      <c r="J31" s="59">
        <v>42.700843113964055</v>
      </c>
      <c r="K31" s="59">
        <v>47.877349655164316</v>
      </c>
      <c r="L31" s="59">
        <v>38.381621276197848</v>
      </c>
      <c r="M31" s="59">
        <v>46.889546618637283</v>
      </c>
      <c r="N31" s="59">
        <v>63.077289671115345</v>
      </c>
      <c r="O31" s="59">
        <v>31.243441137404382</v>
      </c>
      <c r="P31" s="59">
        <v>27.85200963882739</v>
      </c>
      <c r="Q31" s="59">
        <v>28.135657379398182</v>
      </c>
      <c r="R31" s="59">
        <v>31.346581998565629</v>
      </c>
      <c r="S31" s="59">
        <v>23.376239536381195</v>
      </c>
      <c r="T31" s="59">
        <v>22.562928881332084</v>
      </c>
      <c r="U31" s="59">
        <v>23.855115796098175</v>
      </c>
      <c r="V31" s="59">
        <v>16.64749028213166</v>
      </c>
    </row>
    <row r="32" spans="1:22" s="76" customFormat="1" ht="20.100000000000001" customHeight="1">
      <c r="A32" s="215"/>
      <c r="B32" s="99"/>
      <c r="C32" s="349" t="s">
        <v>285</v>
      </c>
      <c r="D32" s="343"/>
      <c r="E32" s="343"/>
      <c r="F32" s="343"/>
      <c r="G32" s="343"/>
      <c r="H32" s="343"/>
      <c r="I32" s="343"/>
      <c r="J32" s="343"/>
      <c r="K32" s="343"/>
      <c r="L32" s="343"/>
      <c r="M32" s="343"/>
      <c r="N32" s="343"/>
      <c r="O32" s="343"/>
      <c r="P32" s="343"/>
      <c r="Q32" s="343"/>
      <c r="R32" s="343"/>
      <c r="S32" s="343"/>
      <c r="T32" s="343"/>
      <c r="U32" s="343"/>
      <c r="V32" s="343"/>
    </row>
    <row r="33" spans="1:22" s="53" customFormat="1" ht="15" customHeight="1">
      <c r="A33" s="219" t="s">
        <v>32</v>
      </c>
      <c r="B33" s="189" t="s">
        <v>23</v>
      </c>
      <c r="C33" s="59">
        <v>173.95126532127574</v>
      </c>
      <c r="D33" s="59">
        <v>181.57144005250214</v>
      </c>
      <c r="E33" s="59">
        <v>185.17661773004968</v>
      </c>
      <c r="F33" s="59">
        <v>181.32298464431213</v>
      </c>
      <c r="G33" s="59">
        <v>180.12597791681227</v>
      </c>
      <c r="H33" s="59">
        <v>179.29067962945618</v>
      </c>
      <c r="I33" s="59">
        <v>198.78285001232231</v>
      </c>
      <c r="J33" s="59">
        <v>202.6083967027225</v>
      </c>
      <c r="K33" s="59">
        <v>230.92860215029489</v>
      </c>
      <c r="L33" s="59">
        <v>243.55644228651474</v>
      </c>
      <c r="M33" s="197">
        <v>264.15165475826274</v>
      </c>
      <c r="N33" s="59">
        <v>291.81566256529487</v>
      </c>
      <c r="O33" s="59">
        <v>270.80367954096596</v>
      </c>
      <c r="P33" s="59">
        <v>284.54404789666125</v>
      </c>
      <c r="Q33" s="59">
        <v>267.52625998121317</v>
      </c>
      <c r="R33" s="59">
        <v>274.74092803848913</v>
      </c>
      <c r="S33" s="59">
        <v>298.20633665201308</v>
      </c>
      <c r="T33" s="59">
        <v>288.0950225634669</v>
      </c>
      <c r="U33" s="59">
        <v>315.01433655317828</v>
      </c>
      <c r="V33" s="59">
        <v>350.8962025021944</v>
      </c>
    </row>
    <row r="34" spans="1:22" s="53" customFormat="1" ht="15" customHeight="1">
      <c r="A34" s="328" t="s">
        <v>281</v>
      </c>
      <c r="B34" s="189" t="s">
        <v>23</v>
      </c>
      <c r="C34" s="59">
        <v>6.3413703703703694</v>
      </c>
      <c r="D34" s="59">
        <v>6.0283692307692309</v>
      </c>
      <c r="E34" s="59">
        <v>5.9960312499999997</v>
      </c>
      <c r="F34" s="59">
        <v>11.582581449275361</v>
      </c>
      <c r="G34" s="59">
        <v>8.5108695652173889</v>
      </c>
      <c r="H34" s="59">
        <v>8.0416783561643825</v>
      </c>
      <c r="I34" s="59">
        <v>9.0572205882352925</v>
      </c>
      <c r="J34" s="59">
        <v>8.6343043478260846</v>
      </c>
      <c r="K34" s="59">
        <v>8.819923076923077</v>
      </c>
      <c r="L34" s="59">
        <v>9.889615657894737</v>
      </c>
      <c r="M34" s="59">
        <v>10.684340490797544</v>
      </c>
      <c r="N34" s="59">
        <v>9.9146983640081796</v>
      </c>
      <c r="O34" s="59">
        <v>11.521682051282051</v>
      </c>
      <c r="P34" s="59">
        <v>14.15185051546392</v>
      </c>
      <c r="Q34" s="59">
        <v>39.434587000000001</v>
      </c>
      <c r="R34" s="59">
        <v>41.417236000000003</v>
      </c>
      <c r="S34" s="59">
        <v>39.874593999108725</v>
      </c>
      <c r="T34" s="59">
        <v>40.318733554011608</v>
      </c>
      <c r="U34" s="59">
        <v>45.077301999999996</v>
      </c>
      <c r="V34" s="59">
        <v>41.873053999999996</v>
      </c>
    </row>
    <row r="35" spans="1:22" s="53" customFormat="1" ht="15" customHeight="1">
      <c r="A35" s="328" t="s">
        <v>282</v>
      </c>
      <c r="B35" s="189" t="s">
        <v>23</v>
      </c>
      <c r="C35" s="59">
        <v>6.3413703703703694</v>
      </c>
      <c r="D35" s="59">
        <v>3.0141846153846155</v>
      </c>
      <c r="E35" s="59">
        <v>2.9980156249999999</v>
      </c>
      <c r="F35" s="59">
        <v>5.7912907246376806</v>
      </c>
      <c r="G35" s="59">
        <v>5.6739130434782608</v>
      </c>
      <c r="H35" s="59">
        <v>5.3611189041095892</v>
      </c>
      <c r="I35" s="59">
        <v>6.0381470588235286</v>
      </c>
      <c r="J35" s="59">
        <v>5.7562028985507245</v>
      </c>
      <c r="K35" s="59">
        <v>5.879948717948718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59">
        <v>0</v>
      </c>
    </row>
    <row r="36" spans="1:22" s="53" customFormat="1" ht="15" customHeight="1">
      <c r="A36" s="216" t="s">
        <v>28</v>
      </c>
      <c r="B36" s="189" t="s">
        <v>23</v>
      </c>
      <c r="C36" s="59">
        <v>186.63400606201648</v>
      </c>
      <c r="D36" s="59">
        <v>190.61399389865599</v>
      </c>
      <c r="E36" s="59">
        <v>194.17066460504967</v>
      </c>
      <c r="F36" s="59">
        <v>198.69685681822517</v>
      </c>
      <c r="G36" s="59">
        <v>194.3107605255079</v>
      </c>
      <c r="H36" s="59">
        <v>192.69347688973014</v>
      </c>
      <c r="I36" s="59">
        <v>213.87821765938114</v>
      </c>
      <c r="J36" s="59">
        <v>216.99890394909932</v>
      </c>
      <c r="K36" s="59">
        <v>245.62847394516669</v>
      </c>
      <c r="L36" s="59">
        <v>253.44605794440946</v>
      </c>
      <c r="M36" s="59">
        <v>274.83599524906026</v>
      </c>
      <c r="N36" s="59">
        <v>301.73036092930306</v>
      </c>
      <c r="O36" s="59">
        <v>282.32536159224799</v>
      </c>
      <c r="P36" s="59">
        <v>298.69589841212519</v>
      </c>
      <c r="Q36" s="59">
        <v>306.96084698121319</v>
      </c>
      <c r="R36" s="59">
        <v>316.15816403848913</v>
      </c>
      <c r="S36" s="59">
        <v>338.08093065112183</v>
      </c>
      <c r="T36" s="59">
        <v>328.4137561174785</v>
      </c>
      <c r="U36" s="59">
        <v>360.09163855317814</v>
      </c>
      <c r="V36" s="59">
        <v>392.76925650219437</v>
      </c>
    </row>
    <row r="37" spans="1:22" s="77" customFormat="1" ht="20.100000000000001" customHeight="1">
      <c r="A37" s="83"/>
      <c r="B37" s="99"/>
      <c r="C37" s="345" t="s">
        <v>284</v>
      </c>
      <c r="D37" s="343"/>
      <c r="E37" s="343"/>
      <c r="F37" s="343"/>
      <c r="G37" s="343"/>
      <c r="H37" s="343"/>
      <c r="I37" s="343"/>
      <c r="J37" s="343"/>
      <c r="K37" s="343"/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43"/>
    </row>
    <row r="38" spans="1:22" s="77" customFormat="1" ht="20.100000000000001" customHeight="1">
      <c r="A38" s="83"/>
      <c r="B38" s="99"/>
      <c r="C38" s="350" t="s">
        <v>37</v>
      </c>
      <c r="D38" s="343"/>
      <c r="E38" s="343"/>
      <c r="F38" s="343"/>
      <c r="G38" s="343"/>
      <c r="H38" s="343"/>
      <c r="I38" s="343"/>
      <c r="J38" s="343"/>
      <c r="K38" s="343"/>
      <c r="L38" s="343"/>
      <c r="M38" s="343"/>
      <c r="N38" s="343"/>
      <c r="O38" s="343"/>
      <c r="P38" s="343"/>
      <c r="Q38" s="343"/>
      <c r="R38" s="343"/>
      <c r="S38" s="343"/>
      <c r="T38" s="343"/>
      <c r="U38" s="343"/>
      <c r="V38" s="343"/>
    </row>
    <row r="39" spans="1:22" s="77" customFormat="1" ht="15" customHeight="1">
      <c r="A39" s="219" t="s">
        <v>32</v>
      </c>
      <c r="B39" s="189" t="s">
        <v>23</v>
      </c>
      <c r="C39" s="166" t="s">
        <v>40</v>
      </c>
      <c r="D39" s="166" t="s">
        <v>40</v>
      </c>
      <c r="E39" s="166" t="s">
        <v>40</v>
      </c>
      <c r="F39" s="166" t="s">
        <v>40</v>
      </c>
      <c r="G39" s="166" t="s">
        <v>40</v>
      </c>
      <c r="H39" s="166" t="s">
        <v>40</v>
      </c>
      <c r="I39" s="166" t="s">
        <v>40</v>
      </c>
      <c r="J39" s="166" t="s">
        <v>40</v>
      </c>
      <c r="K39" s="166" t="s">
        <v>40</v>
      </c>
      <c r="L39" s="166" t="s">
        <v>40</v>
      </c>
      <c r="M39" s="166" t="s">
        <v>40</v>
      </c>
      <c r="N39" s="84" t="s">
        <v>40</v>
      </c>
      <c r="O39" s="84" t="s">
        <v>40</v>
      </c>
      <c r="P39" s="84" t="s">
        <v>40</v>
      </c>
      <c r="Q39" s="85">
        <v>228.17856999203948</v>
      </c>
      <c r="R39" s="85">
        <v>234.68018033946927</v>
      </c>
      <c r="S39" s="85">
        <v>255.12061569888584</v>
      </c>
      <c r="T39" s="85">
        <v>244.78441118942911</v>
      </c>
      <c r="U39" s="85">
        <v>263.09307585651362</v>
      </c>
      <c r="V39" s="191">
        <v>293.16947693416932</v>
      </c>
    </row>
    <row r="40" spans="1:22" s="77" customFormat="1" ht="15" customHeight="1">
      <c r="A40" s="328" t="s">
        <v>281</v>
      </c>
      <c r="B40" s="189" t="s">
        <v>23</v>
      </c>
      <c r="C40" s="166" t="s">
        <v>40</v>
      </c>
      <c r="D40" s="166" t="s">
        <v>40</v>
      </c>
      <c r="E40" s="166" t="s">
        <v>40</v>
      </c>
      <c r="F40" s="166" t="s">
        <v>40</v>
      </c>
      <c r="G40" s="166" t="s">
        <v>40</v>
      </c>
      <c r="H40" s="166" t="s">
        <v>40</v>
      </c>
      <c r="I40" s="166" t="s">
        <v>40</v>
      </c>
      <c r="J40" s="166" t="s">
        <v>40</v>
      </c>
      <c r="K40" s="166" t="s">
        <v>40</v>
      </c>
      <c r="L40" s="166" t="s">
        <v>40</v>
      </c>
      <c r="M40" s="166" t="s">
        <v>40</v>
      </c>
      <c r="N40" s="84" t="s">
        <v>40</v>
      </c>
      <c r="O40" s="84" t="s">
        <v>40</v>
      </c>
      <c r="P40" s="84" t="s">
        <v>40</v>
      </c>
      <c r="Q40" s="85">
        <v>14.708820000000001</v>
      </c>
      <c r="R40" s="85">
        <v>15.133535999999999</v>
      </c>
      <c r="S40" s="85">
        <v>13.439219362745096</v>
      </c>
      <c r="T40" s="85">
        <v>12.736087142246904</v>
      </c>
      <c r="U40" s="85">
        <v>14.038784</v>
      </c>
      <c r="V40" s="191">
        <v>13.70574</v>
      </c>
    </row>
    <row r="41" spans="1:22" s="77" customFormat="1" ht="15" customHeight="1">
      <c r="A41" s="346" t="s">
        <v>28</v>
      </c>
      <c r="B41" s="189" t="s">
        <v>23</v>
      </c>
      <c r="C41" s="166" t="s">
        <v>40</v>
      </c>
      <c r="D41" s="166" t="s">
        <v>40</v>
      </c>
      <c r="E41" s="166" t="s">
        <v>40</v>
      </c>
      <c r="F41" s="166" t="s">
        <v>40</v>
      </c>
      <c r="G41" s="166" t="s">
        <v>40</v>
      </c>
      <c r="H41" s="166" t="s">
        <v>40</v>
      </c>
      <c r="I41" s="166" t="s">
        <v>40</v>
      </c>
      <c r="J41" s="166" t="s">
        <v>40</v>
      </c>
      <c r="K41" s="166" t="s">
        <v>40</v>
      </c>
      <c r="L41" s="166" t="s">
        <v>40</v>
      </c>
      <c r="M41" s="166" t="s">
        <v>40</v>
      </c>
      <c r="N41" s="84" t="s">
        <v>40</v>
      </c>
      <c r="O41" s="84" t="s">
        <v>40</v>
      </c>
      <c r="P41" s="84" t="s">
        <v>40</v>
      </c>
      <c r="Q41" s="191">
        <v>242.88738999203952</v>
      </c>
      <c r="R41" s="191">
        <v>249.81371633946927</v>
      </c>
      <c r="S41" s="191">
        <v>268.55983506163091</v>
      </c>
      <c r="T41" s="191">
        <v>257.52049833167598</v>
      </c>
      <c r="U41" s="191">
        <v>277.13185985651364</v>
      </c>
      <c r="V41" s="191">
        <v>306.87521693416932</v>
      </c>
    </row>
    <row r="42" spans="1:22" s="77" customFormat="1" ht="20.100000000000001" customHeight="1">
      <c r="A42" s="83"/>
      <c r="B42" s="99"/>
      <c r="C42" s="350" t="s">
        <v>36</v>
      </c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V42" s="343"/>
    </row>
    <row r="43" spans="1:22" s="77" customFormat="1" ht="15" customHeight="1">
      <c r="A43" s="219" t="s">
        <v>32</v>
      </c>
      <c r="B43" s="189" t="s">
        <v>23</v>
      </c>
      <c r="C43" s="166" t="s">
        <v>40</v>
      </c>
      <c r="D43" s="166" t="s">
        <v>40</v>
      </c>
      <c r="E43" s="166" t="s">
        <v>40</v>
      </c>
      <c r="F43" s="166" t="s">
        <v>40</v>
      </c>
      <c r="G43" s="166" t="s">
        <v>40</v>
      </c>
      <c r="H43" s="166" t="s">
        <v>40</v>
      </c>
      <c r="I43" s="166" t="s">
        <v>40</v>
      </c>
      <c r="J43" s="166" t="s">
        <v>40</v>
      </c>
      <c r="K43" s="166" t="s">
        <v>40</v>
      </c>
      <c r="L43" s="166" t="s">
        <v>40</v>
      </c>
      <c r="M43" s="166" t="s">
        <v>40</v>
      </c>
      <c r="N43" s="84" t="s">
        <v>40</v>
      </c>
      <c r="O43" s="84" t="s">
        <v>40</v>
      </c>
      <c r="P43" s="84" t="s">
        <v>40</v>
      </c>
      <c r="Q43" s="84">
        <v>3.7829019541474276</v>
      </c>
      <c r="R43" s="84">
        <v>3.8012141286158285</v>
      </c>
      <c r="S43" s="84">
        <v>3.7637692209958873</v>
      </c>
      <c r="T43" s="84">
        <v>3.836120380218107</v>
      </c>
      <c r="U43" s="84">
        <v>4.688962207048462</v>
      </c>
      <c r="V43" s="84">
        <v>4.3652588746081493</v>
      </c>
    </row>
    <row r="44" spans="1:22" s="77" customFormat="1" ht="15" customHeight="1">
      <c r="A44" s="328" t="s">
        <v>281</v>
      </c>
      <c r="B44" s="189" t="s">
        <v>23</v>
      </c>
      <c r="C44" s="166" t="s">
        <v>40</v>
      </c>
      <c r="D44" s="166" t="s">
        <v>40</v>
      </c>
      <c r="E44" s="166" t="s">
        <v>40</v>
      </c>
      <c r="F44" s="166" t="s">
        <v>40</v>
      </c>
      <c r="G44" s="166" t="s">
        <v>40</v>
      </c>
      <c r="H44" s="166" t="s">
        <v>40</v>
      </c>
      <c r="I44" s="166" t="s">
        <v>40</v>
      </c>
      <c r="J44" s="166" t="s">
        <v>40</v>
      </c>
      <c r="K44" s="166" t="s">
        <v>40</v>
      </c>
      <c r="L44" s="166" t="s">
        <v>40</v>
      </c>
      <c r="M44" s="166" t="s">
        <v>40</v>
      </c>
      <c r="N44" s="84" t="s">
        <v>40</v>
      </c>
      <c r="O44" s="84" t="s">
        <v>40</v>
      </c>
      <c r="P44" s="84" t="s">
        <v>40</v>
      </c>
      <c r="Q44" s="84">
        <v>21.491239</v>
      </c>
      <c r="R44" s="84">
        <v>23.011120000000002</v>
      </c>
      <c r="S44" s="84">
        <v>22.944238636363636</v>
      </c>
      <c r="T44" s="84">
        <v>23.262477000000004</v>
      </c>
      <c r="U44" s="84">
        <v>26.490318000000002</v>
      </c>
      <c r="V44" s="84">
        <v>25.41357</v>
      </c>
    </row>
    <row r="45" spans="1:22" s="77" customFormat="1" ht="15" customHeight="1">
      <c r="A45" s="346" t="s">
        <v>28</v>
      </c>
      <c r="B45" s="189" t="s">
        <v>23</v>
      </c>
      <c r="C45" s="166" t="s">
        <v>40</v>
      </c>
      <c r="D45" s="166" t="s">
        <v>40</v>
      </c>
      <c r="E45" s="166" t="s">
        <v>40</v>
      </c>
      <c r="F45" s="166" t="s">
        <v>40</v>
      </c>
      <c r="G45" s="166" t="s">
        <v>40</v>
      </c>
      <c r="H45" s="166" t="s">
        <v>40</v>
      </c>
      <c r="I45" s="166" t="s">
        <v>40</v>
      </c>
      <c r="J45" s="166" t="s">
        <v>40</v>
      </c>
      <c r="K45" s="166" t="s">
        <v>40</v>
      </c>
      <c r="L45" s="166" t="s">
        <v>40</v>
      </c>
      <c r="M45" s="166" t="s">
        <v>40</v>
      </c>
      <c r="N45" s="84" t="s">
        <v>40</v>
      </c>
      <c r="O45" s="84" t="s">
        <v>40</v>
      </c>
      <c r="P45" s="84" t="s">
        <v>40</v>
      </c>
      <c r="Q45" s="84">
        <v>25.274140954147427</v>
      </c>
      <c r="R45" s="84">
        <v>26.812334128615831</v>
      </c>
      <c r="S45" s="84">
        <v>26.708007857359522</v>
      </c>
      <c r="T45" s="84">
        <v>27.098597380218109</v>
      </c>
      <c r="U45" s="84">
        <v>31.179280207048464</v>
      </c>
      <c r="V45" s="84">
        <v>29.778828874608148</v>
      </c>
    </row>
    <row r="46" spans="1:22" s="77" customFormat="1" ht="20.100000000000001" customHeight="1">
      <c r="A46" s="83"/>
      <c r="B46" s="99"/>
      <c r="C46" s="350" t="s">
        <v>38</v>
      </c>
      <c r="D46" s="343"/>
      <c r="E46" s="343"/>
      <c r="F46" s="343"/>
      <c r="G46" s="343"/>
      <c r="H46" s="343"/>
      <c r="I46" s="343"/>
      <c r="J46" s="343"/>
      <c r="K46" s="343"/>
      <c r="L46" s="343"/>
      <c r="M46" s="343"/>
      <c r="N46" s="343"/>
      <c r="O46" s="343"/>
      <c r="P46" s="343"/>
      <c r="Q46" s="343"/>
      <c r="R46" s="343"/>
      <c r="S46" s="343"/>
      <c r="T46" s="343"/>
      <c r="U46" s="343"/>
      <c r="V46" s="343"/>
    </row>
    <row r="47" spans="1:22" s="77" customFormat="1" ht="15" customHeight="1">
      <c r="A47" s="219" t="s">
        <v>32</v>
      </c>
      <c r="B47" s="189" t="s">
        <v>23</v>
      </c>
      <c r="C47" s="166" t="s">
        <v>40</v>
      </c>
      <c r="D47" s="166" t="s">
        <v>40</v>
      </c>
      <c r="E47" s="166" t="s">
        <v>40</v>
      </c>
      <c r="F47" s="166" t="s">
        <v>40</v>
      </c>
      <c r="G47" s="166" t="s">
        <v>40</v>
      </c>
      <c r="H47" s="166" t="s">
        <v>40</v>
      </c>
      <c r="I47" s="166" t="s">
        <v>40</v>
      </c>
      <c r="J47" s="166" t="s">
        <v>40</v>
      </c>
      <c r="K47" s="166" t="s">
        <v>40</v>
      </c>
      <c r="L47" s="166" t="s">
        <v>40</v>
      </c>
      <c r="M47" s="166" t="s">
        <v>40</v>
      </c>
      <c r="N47" s="84" t="s">
        <v>40</v>
      </c>
      <c r="O47" s="84" t="s">
        <v>40</v>
      </c>
      <c r="P47" s="84" t="s">
        <v>40</v>
      </c>
      <c r="Q47" s="85">
        <v>35.564788035026268</v>
      </c>
      <c r="R47" s="85">
        <v>36.259533570404017</v>
      </c>
      <c r="S47" s="85">
        <v>39.321951732131346</v>
      </c>
      <c r="T47" s="85">
        <v>39.474490993819664</v>
      </c>
      <c r="U47" s="85">
        <v>47.232298489616113</v>
      </c>
      <c r="V47" s="191">
        <v>53.361466693416936</v>
      </c>
    </row>
    <row r="48" spans="1:22" s="77" customFormat="1" ht="15" customHeight="1">
      <c r="A48" s="328" t="s">
        <v>281</v>
      </c>
      <c r="B48" s="189" t="s">
        <v>23</v>
      </c>
      <c r="C48" s="166" t="s">
        <v>40</v>
      </c>
      <c r="D48" s="166" t="s">
        <v>40</v>
      </c>
      <c r="E48" s="166" t="s">
        <v>40</v>
      </c>
      <c r="F48" s="166" t="s">
        <v>40</v>
      </c>
      <c r="G48" s="166" t="s">
        <v>40</v>
      </c>
      <c r="H48" s="166" t="s">
        <v>40</v>
      </c>
      <c r="I48" s="166" t="s">
        <v>40</v>
      </c>
      <c r="J48" s="166" t="s">
        <v>40</v>
      </c>
      <c r="K48" s="166" t="s">
        <v>40</v>
      </c>
      <c r="L48" s="166" t="s">
        <v>40</v>
      </c>
      <c r="M48" s="166" t="s">
        <v>40</v>
      </c>
      <c r="N48" s="84" t="s">
        <v>40</v>
      </c>
      <c r="O48" s="84" t="s">
        <v>40</v>
      </c>
      <c r="P48" s="84" t="s">
        <v>40</v>
      </c>
      <c r="Q48" s="85">
        <v>3.2345279999999996</v>
      </c>
      <c r="R48" s="85">
        <v>3.27258</v>
      </c>
      <c r="S48" s="85">
        <v>3.4911359999999996</v>
      </c>
      <c r="T48" s="85">
        <v>4.3201694117647067</v>
      </c>
      <c r="U48" s="85">
        <v>4.5481999999999996</v>
      </c>
      <c r="V48" s="191">
        <v>2.7537439999999997</v>
      </c>
    </row>
    <row r="49" spans="1:22" s="77" customFormat="1" ht="15" customHeight="1">
      <c r="A49" s="346" t="s">
        <v>28</v>
      </c>
      <c r="B49" s="189" t="s">
        <v>23</v>
      </c>
      <c r="C49" s="166" t="s">
        <v>40</v>
      </c>
      <c r="D49" s="166" t="s">
        <v>40</v>
      </c>
      <c r="E49" s="166" t="s">
        <v>40</v>
      </c>
      <c r="F49" s="166" t="s">
        <v>40</v>
      </c>
      <c r="G49" s="166" t="s">
        <v>40</v>
      </c>
      <c r="H49" s="166" t="s">
        <v>40</v>
      </c>
      <c r="I49" s="166" t="s">
        <v>40</v>
      </c>
      <c r="J49" s="166" t="s">
        <v>40</v>
      </c>
      <c r="K49" s="166" t="s">
        <v>40</v>
      </c>
      <c r="L49" s="166" t="s">
        <v>40</v>
      </c>
      <c r="M49" s="166" t="s">
        <v>40</v>
      </c>
      <c r="N49" s="84" t="s">
        <v>40</v>
      </c>
      <c r="O49" s="84" t="s">
        <v>40</v>
      </c>
      <c r="P49" s="84" t="s">
        <v>40</v>
      </c>
      <c r="Q49" s="191">
        <v>38.799316035026273</v>
      </c>
      <c r="R49" s="191">
        <v>39.532113570404022</v>
      </c>
      <c r="S49" s="191">
        <v>42.813087732131343</v>
      </c>
      <c r="T49" s="191">
        <v>43.794660405584374</v>
      </c>
      <c r="U49" s="191">
        <v>51.780498489616114</v>
      </c>
      <c r="V49" s="191">
        <v>56.115210693416934</v>
      </c>
    </row>
    <row r="52" spans="1:22">
      <c r="A52" s="47" t="s">
        <v>42</v>
      </c>
    </row>
    <row r="53" spans="1:22">
      <c r="A53" s="47" t="s">
        <v>43</v>
      </c>
    </row>
    <row r="54" spans="1:22">
      <c r="A54" s="47" t="s">
        <v>44</v>
      </c>
    </row>
    <row r="55" spans="1:22">
      <c r="A55" s="47" t="s">
        <v>212</v>
      </c>
    </row>
  </sheetData>
  <pageMargins left="0.59055118110236227" right="0.19685039370078741" top="0.78740157480314965" bottom="0.78740157480314965" header="0.11811023622047245" footer="0.19685039370078741"/>
  <pageSetup paperSize="9" scale="70" firstPageNumber="12" orientation="portrait" r:id="rId1"/>
  <headerFooter alignWithMargins="0">
    <oddFooter>&amp;L&amp;"MetaNormalLF-Roman,Standard"Statistisches Bundesamt, Private Haushalte und Umwelt, 2021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zoomScaleNormal="100" workbookViewId="0"/>
  </sheetViews>
  <sheetFormatPr baseColWidth="10" defaultRowHeight="12.75"/>
  <cols>
    <col min="1" max="1" width="39.7109375" style="20" customWidth="1"/>
    <col min="2" max="2" width="11" style="20" customWidth="1"/>
    <col min="3" max="3" width="10.28515625" style="20" customWidth="1"/>
    <col min="4" max="7" width="10.28515625" style="20" hidden="1" customWidth="1"/>
    <col min="8" max="8" width="10.28515625" style="20" customWidth="1"/>
    <col min="9" max="12" width="10.28515625" style="20" hidden="1" customWidth="1"/>
    <col min="13" max="13" width="10.28515625" style="20" customWidth="1"/>
    <col min="14" max="17" width="10.28515625" style="20" hidden="1" customWidth="1"/>
    <col min="18" max="22" width="10.28515625" style="20" customWidth="1"/>
    <col min="23" max="16384" width="11.42578125" style="20"/>
  </cols>
  <sheetData>
    <row r="1" spans="1:23" s="36" customFormat="1" ht="20.100000000000001" customHeight="1">
      <c r="A1" s="311" t="s">
        <v>139</v>
      </c>
      <c r="B1" s="64"/>
      <c r="D1" s="64"/>
    </row>
    <row r="2" spans="1:23" ht="20.100000000000001" customHeight="1">
      <c r="A2" s="329" t="s">
        <v>137</v>
      </c>
      <c r="B2" s="69"/>
    </row>
    <row r="3" spans="1:23" ht="20.100000000000001" customHeight="1">
      <c r="A3" s="69"/>
      <c r="B3" s="69"/>
    </row>
    <row r="4" spans="1:23" ht="24.95" customHeight="1">
      <c r="A4" s="388" t="s">
        <v>45</v>
      </c>
      <c r="B4" s="57" t="s">
        <v>22</v>
      </c>
      <c r="C4" s="187">
        <v>2000</v>
      </c>
      <c r="D4" s="56">
        <v>2001</v>
      </c>
      <c r="E4" s="54">
        <v>2002</v>
      </c>
      <c r="F4" s="57">
        <v>2003</v>
      </c>
      <c r="G4" s="54">
        <v>2004</v>
      </c>
      <c r="H4" s="54">
        <v>2005</v>
      </c>
      <c r="I4" s="54">
        <v>2006</v>
      </c>
      <c r="J4" s="57">
        <v>2007</v>
      </c>
      <c r="K4" s="57">
        <v>2008</v>
      </c>
      <c r="L4" s="55">
        <v>2009</v>
      </c>
      <c r="M4" s="57">
        <v>2010</v>
      </c>
      <c r="N4" s="55">
        <v>2011</v>
      </c>
      <c r="O4" s="57">
        <v>2012</v>
      </c>
      <c r="P4" s="57">
        <v>2013</v>
      </c>
      <c r="Q4" s="57">
        <v>2014</v>
      </c>
      <c r="R4" s="55">
        <v>2015</v>
      </c>
      <c r="S4" s="57">
        <v>2016</v>
      </c>
      <c r="T4" s="54">
        <v>2017</v>
      </c>
      <c r="U4" s="187">
        <v>2018</v>
      </c>
      <c r="V4" s="185">
        <v>2019</v>
      </c>
    </row>
    <row r="5" spans="1:23" s="37" customFormat="1" ht="18" customHeight="1">
      <c r="A5" s="193" t="s">
        <v>121</v>
      </c>
      <c r="B5" s="42" t="s">
        <v>23</v>
      </c>
      <c r="C5" s="317">
        <v>2763.6789571370819</v>
      </c>
      <c r="D5" s="317">
        <v>2696.9289226466749</v>
      </c>
      <c r="E5" s="317">
        <v>2648.9320663257263</v>
      </c>
      <c r="F5" s="317">
        <v>2672.9971394064733</v>
      </c>
      <c r="G5" s="317">
        <v>2611.3057211613491</v>
      </c>
      <c r="H5" s="317">
        <v>2513.2529128222477</v>
      </c>
      <c r="I5" s="317">
        <v>2552.2375505187101</v>
      </c>
      <c r="J5" s="317">
        <v>2493.843286414467</v>
      </c>
      <c r="K5" s="317">
        <v>2589.0179054920764</v>
      </c>
      <c r="L5" s="317">
        <v>2469.0310847581354</v>
      </c>
      <c r="M5" s="317">
        <v>2423.5739995927056</v>
      </c>
      <c r="N5" s="317">
        <v>2451.0661705606185</v>
      </c>
      <c r="O5" s="317">
        <v>2363.4527380948116</v>
      </c>
      <c r="P5" s="317">
        <v>2507.1845072374072</v>
      </c>
      <c r="Q5" s="317">
        <v>2368.2558301581134</v>
      </c>
      <c r="R5" s="317">
        <v>2442.4565362652361</v>
      </c>
      <c r="S5" s="317">
        <v>2505.4712474300431</v>
      </c>
      <c r="T5" s="317">
        <v>2457.6691364604399</v>
      </c>
      <c r="U5" s="74">
        <v>2571.1861967850814</v>
      </c>
      <c r="V5" s="74">
        <v>2600.411639185153</v>
      </c>
    </row>
    <row r="6" spans="1:23" s="37" customFormat="1" ht="15" customHeight="1">
      <c r="A6" s="193" t="s">
        <v>121</v>
      </c>
      <c r="B6" s="42" t="s">
        <v>60</v>
      </c>
      <c r="C6" s="317">
        <f t="shared" ref="C6:V6" si="0">C5*1000000*0.2778/1000</f>
        <v>767750.01429268124</v>
      </c>
      <c r="D6" s="317">
        <f t="shared" si="0"/>
        <v>749206.85471124633</v>
      </c>
      <c r="E6" s="317">
        <f t="shared" si="0"/>
        <v>735873.32802528678</v>
      </c>
      <c r="F6" s="317">
        <f t="shared" si="0"/>
        <v>742558.6053271183</v>
      </c>
      <c r="G6" s="317">
        <f t="shared" si="0"/>
        <v>725420.72933862277</v>
      </c>
      <c r="H6" s="317">
        <f t="shared" si="0"/>
        <v>698181.65918202035</v>
      </c>
      <c r="I6" s="317">
        <f t="shared" si="0"/>
        <v>709011.59153409768</v>
      </c>
      <c r="J6" s="317">
        <f t="shared" si="0"/>
        <v>692789.66496593889</v>
      </c>
      <c r="K6" s="317">
        <f t="shared" si="0"/>
        <v>719229.17414569878</v>
      </c>
      <c r="L6" s="317">
        <f t="shared" si="0"/>
        <v>685896.83534580993</v>
      </c>
      <c r="M6" s="317">
        <f t="shared" si="0"/>
        <v>673268.85708685359</v>
      </c>
      <c r="N6" s="317">
        <f t="shared" si="0"/>
        <v>680906.18218173983</v>
      </c>
      <c r="O6" s="317">
        <f t="shared" si="0"/>
        <v>656567.17064273858</v>
      </c>
      <c r="P6" s="317">
        <f t="shared" si="0"/>
        <v>696495.85611055174</v>
      </c>
      <c r="Q6" s="317">
        <f t="shared" si="0"/>
        <v>657901.46961792384</v>
      </c>
      <c r="R6" s="317">
        <f t="shared" si="0"/>
        <v>678514.42577448254</v>
      </c>
      <c r="S6" s="317">
        <f t="shared" si="0"/>
        <v>696019.91253606591</v>
      </c>
      <c r="T6" s="317">
        <f t="shared" si="0"/>
        <v>682740.48610871017</v>
      </c>
      <c r="U6" s="317">
        <f t="shared" si="0"/>
        <v>714275.52546689555</v>
      </c>
      <c r="V6" s="317">
        <f t="shared" si="0"/>
        <v>722394.3533656355</v>
      </c>
      <c r="W6" s="270"/>
    </row>
    <row r="7" spans="1:23" s="168" customFormat="1" ht="20.100000000000001" customHeight="1">
      <c r="A7" s="52"/>
      <c r="B7" s="222"/>
      <c r="C7" s="342" t="s">
        <v>122</v>
      </c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</row>
    <row r="8" spans="1:23" s="75" customFormat="1" ht="15" customHeight="1">
      <c r="A8" s="52" t="s">
        <v>46</v>
      </c>
      <c r="B8" s="45"/>
      <c r="C8" s="53"/>
      <c r="D8" s="53"/>
      <c r="E8" s="53"/>
      <c r="F8" s="53"/>
      <c r="G8" s="90"/>
      <c r="H8" s="90"/>
      <c r="I8" s="90"/>
      <c r="J8" s="53"/>
      <c r="K8" s="53"/>
      <c r="L8" s="53"/>
      <c r="M8" s="53"/>
      <c r="N8" s="53"/>
    </row>
    <row r="9" spans="1:23" s="75" customFormat="1" ht="15" customHeight="1">
      <c r="A9" s="190" t="s">
        <v>31</v>
      </c>
      <c r="B9" s="189" t="s">
        <v>108</v>
      </c>
      <c r="C9" s="317">
        <f>'2.1'!C6/'1'!C$5*1000000</f>
        <v>22217.381572839713</v>
      </c>
      <c r="D9" s="317">
        <f>'2.1'!D6/'1'!D$5*1000000</f>
        <v>21310.245534511148</v>
      </c>
      <c r="E9" s="317">
        <f>'2.1'!E6/'1'!E$5*1000000</f>
        <v>19192.274059153031</v>
      </c>
      <c r="F9" s="317">
        <f>'2.1'!F6/'1'!F$5*1000000</f>
        <v>18445.935020048601</v>
      </c>
      <c r="G9" s="317">
        <f>'2.1'!G6/'1'!G$5*1000000</f>
        <v>17607.202297954893</v>
      </c>
      <c r="H9" s="317">
        <f>'2.1'!H6/'1'!H$5*1000000</f>
        <v>16259.464594165325</v>
      </c>
      <c r="I9" s="317">
        <f>'2.1'!I6/'1'!I$5*1000000</f>
        <v>15214.086664638444</v>
      </c>
      <c r="J9" s="317">
        <f>'2.1'!J6/'1'!J$5*1000000</f>
        <v>14061.018796329425</v>
      </c>
      <c r="K9" s="317">
        <f>'2.1'!K6/'1'!K$5*1000000</f>
        <v>14537.430062542993</v>
      </c>
      <c r="L9" s="317">
        <f>'2.1'!L6/'1'!L$5*1000000</f>
        <v>13276.709989124531</v>
      </c>
      <c r="M9" s="317">
        <f>'2.1'!M6/'1'!M$5*1000000</f>
        <v>12657.833559644538</v>
      </c>
      <c r="N9" s="317">
        <f>'2.1'!N6/'1'!N$5*1000000</f>
        <v>12301.69041530494</v>
      </c>
      <c r="O9" s="317">
        <f>'2.1'!O6/'1'!O$5*1000000</f>
        <v>11263.918593287517</v>
      </c>
      <c r="P9" s="317">
        <f>'2.1'!P6/'1'!P$5*1000000</f>
        <v>13649.582586445409</v>
      </c>
      <c r="Q9" s="317">
        <f>'2.1'!Q6/'1'!Q$5*1000000</f>
        <v>11965.266757539943</v>
      </c>
      <c r="R9" s="317">
        <f>'2.1'!R6/'1'!R$5*1000000</f>
        <v>12133.554668965966</v>
      </c>
      <c r="S9" s="317">
        <f>'2.1'!S6/'1'!S$5*1000000</f>
        <v>11969.753078611191</v>
      </c>
      <c r="T9" s="317">
        <f>'2.1'!T6/'1'!T$5*1000000</f>
        <v>11707.917300707777</v>
      </c>
      <c r="U9" s="317">
        <f>'2.1'!U6/'1'!U$5*1000000</f>
        <v>11032.377469375188</v>
      </c>
      <c r="V9" s="317">
        <f>'2.1'!V6/'1'!V$5*1000000</f>
        <v>10967.52831200029</v>
      </c>
    </row>
    <row r="10" spans="1:23" s="75" customFormat="1" ht="15" customHeight="1">
      <c r="A10" s="190" t="s">
        <v>34</v>
      </c>
      <c r="B10" s="189" t="s">
        <v>108</v>
      </c>
      <c r="C10" s="317">
        <f>'2.1'!C7/'1'!C$5*1000000</f>
        <v>28288.517671021724</v>
      </c>
      <c r="D10" s="317">
        <f>'2.1'!D7/'1'!D$5*1000000</f>
        <v>27241.321832442452</v>
      </c>
      <c r="E10" s="317">
        <f>'2.1'!E7/'1'!E$5*1000000</f>
        <v>27382.530376185823</v>
      </c>
      <c r="F10" s="317">
        <f>'2.1'!F7/'1'!F$5*1000000</f>
        <v>27895.897427946791</v>
      </c>
      <c r="G10" s="317">
        <f>'2.1'!G7/'1'!G$5*1000000</f>
        <v>26891.77176539526</v>
      </c>
      <c r="H10" s="317">
        <f>'2.1'!H7/'1'!H$5*1000000</f>
        <v>25639.603721821917</v>
      </c>
      <c r="I10" s="317">
        <f>'2.1'!I7/'1'!I$5*1000000</f>
        <v>25861.825110961843</v>
      </c>
      <c r="J10" s="317">
        <f>'2.1'!J7/'1'!J$5*1000000</f>
        <v>25058.29505780472</v>
      </c>
      <c r="K10" s="317">
        <f>'2.1'!K7/'1'!K$5*1000000</f>
        <v>25715.511406846523</v>
      </c>
      <c r="L10" s="317">
        <f>'2.1'!L7/'1'!L$5*1000000</f>
        <v>23970.861302422185</v>
      </c>
      <c r="M10" s="317">
        <f>'2.1'!M7/'1'!M$5*1000000</f>
        <v>22895.253975934964</v>
      </c>
      <c r="N10" s="317">
        <f>'2.1'!N7/'1'!N$5*1000000</f>
        <v>23989.819314465854</v>
      </c>
      <c r="O10" s="317">
        <f>'2.1'!O7/'1'!O$5*1000000</f>
        <v>24131.152032584039</v>
      </c>
      <c r="P10" s="317">
        <f>'2.1'!P7/'1'!P$5*1000000</f>
        <v>24726.176384164781</v>
      </c>
      <c r="Q10" s="317">
        <f>'2.1'!Q7/'1'!Q$5*1000000</f>
        <v>22909.283587897749</v>
      </c>
      <c r="R10" s="317">
        <f>'2.1'!R7/'1'!R$5*1000000</f>
        <v>23739.355644121559</v>
      </c>
      <c r="S10" s="317">
        <f>'2.1'!S7/'1'!S$5*1000000</f>
        <v>24759.123777101559</v>
      </c>
      <c r="T10" s="317">
        <f>'2.1'!T7/'1'!T$5*1000000</f>
        <v>23788.5713067209</v>
      </c>
      <c r="U10" s="317">
        <f>'2.1'!U7/'1'!U$5*1000000</f>
        <v>26301.741791129818</v>
      </c>
      <c r="V10" s="317">
        <f>'2.1'!V7/'1'!V$5*1000000</f>
        <v>26195.683449980417</v>
      </c>
    </row>
    <row r="11" spans="1:23" s="75" customFormat="1" ht="15" customHeight="1">
      <c r="A11" s="190" t="s">
        <v>35</v>
      </c>
      <c r="B11" s="189" t="s">
        <v>108</v>
      </c>
      <c r="C11" s="317">
        <f>'2.1'!C8/'1'!C$5*1000000</f>
        <v>12642.050876678235</v>
      </c>
      <c r="D11" s="317">
        <f>'2.1'!D8/'1'!D$5*1000000</f>
        <v>12670.794539255787</v>
      </c>
      <c r="E11" s="317">
        <f>'2.1'!E8/'1'!E$5*1000000</f>
        <v>12878.017577693206</v>
      </c>
      <c r="F11" s="317">
        <f>'2.1'!F8/'1'!F$5*1000000</f>
        <v>13011.001133574129</v>
      </c>
      <c r="G11" s="317">
        <f>'2.1'!G8/'1'!G$5*1000000</f>
        <v>13077.217297469857</v>
      </c>
      <c r="H11" s="317">
        <f>'2.1'!H8/'1'!H$5*1000000</f>
        <v>13047.879276320327</v>
      </c>
      <c r="I11" s="317">
        <f>'2.1'!I8/'1'!I$5*1000000</f>
        <v>12931.391602099271</v>
      </c>
      <c r="J11" s="317">
        <f>'2.1'!J8/'1'!J$5*1000000</f>
        <v>12855.527365185037</v>
      </c>
      <c r="K11" s="317">
        <f>'2.1'!K8/'1'!K$5*1000000</f>
        <v>12645.72956921755</v>
      </c>
      <c r="L11" s="317">
        <f>'2.1'!L8/'1'!L$5*1000000</f>
        <v>12487.6099395561</v>
      </c>
      <c r="M11" s="317">
        <f>'2.1'!M8/'1'!M$5*1000000</f>
        <v>12493.432717641394</v>
      </c>
      <c r="N11" s="317">
        <f>'2.1'!N8/'1'!N$5*1000000</f>
        <v>12729.911562088546</v>
      </c>
      <c r="O11" s="317">
        <f>'2.1'!O8/'1'!O$5*1000000</f>
        <v>12610.569780211203</v>
      </c>
      <c r="P11" s="317">
        <f>'2.1'!P8/'1'!P$5*1000000</f>
        <v>12412.217394001518</v>
      </c>
      <c r="Q11" s="317">
        <f>'2.1'!Q8/'1'!Q$5*1000000</f>
        <v>11920.164582522313</v>
      </c>
      <c r="R11" s="317">
        <f>'2.1'!R8/'1'!R$5*1000000</f>
        <v>11609.333283978252</v>
      </c>
      <c r="S11" s="317">
        <f>'2.1'!S8/'1'!S$5*1000000</f>
        <v>11510.493778112697</v>
      </c>
      <c r="T11" s="317">
        <f>'2.1'!T8/'1'!T$5*1000000</f>
        <v>11414.165812463114</v>
      </c>
      <c r="U11" s="317">
        <f>'2.1'!U8/'1'!U$5*1000000</f>
        <v>11304.928882757538</v>
      </c>
      <c r="V11" s="317">
        <f>'2.1'!V8/'1'!V$5*1000000</f>
        <v>11181.436938614946</v>
      </c>
    </row>
    <row r="12" spans="1:23" s="75" customFormat="1" ht="15" customHeight="1">
      <c r="A12" s="190" t="s">
        <v>29</v>
      </c>
      <c r="B12" s="189" t="s">
        <v>108</v>
      </c>
      <c r="C12" s="317">
        <f>'2.1'!C9/'1'!C$5*1000000</f>
        <v>3791.8671669511418</v>
      </c>
      <c r="D12" s="317">
        <f>'2.1'!D9/'1'!D$5*1000000</f>
        <v>3386.8737337810699</v>
      </c>
      <c r="E12" s="317">
        <f>'2.1'!E9/'1'!E$5*1000000</f>
        <v>3559.8847355977105</v>
      </c>
      <c r="F12" s="317">
        <f>'2.1'!F9/'1'!F$5*1000000</f>
        <v>4040.6246855308104</v>
      </c>
      <c r="G12" s="317">
        <f>'2.1'!G9/'1'!G$5*1000000</f>
        <v>4233.3157676481151</v>
      </c>
      <c r="H12" s="317">
        <f>'2.1'!H9/'1'!H$5*1000000</f>
        <v>3890.9988631081078</v>
      </c>
      <c r="I12" s="317">
        <f>'2.1'!I9/'1'!I$5*1000000</f>
        <v>3976.30044663336</v>
      </c>
      <c r="J12" s="317">
        <f>'2.1'!J9/'1'!J$5*1000000</f>
        <v>4269.6464537940346</v>
      </c>
      <c r="K12" s="317">
        <f>'2.1'!K9/'1'!K$5*1000000</f>
        <v>4380.3009618856158</v>
      </c>
      <c r="L12" s="317">
        <f>'2.1'!L9/'1'!L$5*1000000</f>
        <v>4438.9312259757016</v>
      </c>
      <c r="M12" s="317">
        <f>'2.1'!M9/'1'!M$5*1000000</f>
        <v>4107.2341877361087</v>
      </c>
      <c r="N12" s="317">
        <f>'2.1'!N9/'1'!N$5*1000000</f>
        <v>4578.2118289227255</v>
      </c>
      <c r="O12" s="317">
        <f>'2.1'!O9/'1'!O$5*1000000</f>
        <v>4386.2201307766054</v>
      </c>
      <c r="P12" s="317">
        <f>'2.1'!P9/'1'!P$5*1000000</f>
        <v>4590.4577260111228</v>
      </c>
      <c r="Q12" s="317">
        <f>'2.1'!Q9/'1'!Q$5*1000000</f>
        <v>4454.5118767763943</v>
      </c>
      <c r="R12" s="317">
        <f>'2.1'!R9/'1'!R$5*1000000</f>
        <v>4608.9495038543309</v>
      </c>
      <c r="S12" s="317">
        <f>'2.1'!S9/'1'!S$5*1000000</f>
        <v>4894.7295679673289</v>
      </c>
      <c r="T12" s="317">
        <f>'2.1'!T9/'1'!T$5*1000000</f>
        <v>4872.4601847742579</v>
      </c>
      <c r="U12" s="317">
        <f>'2.1'!U9/'1'!U$5*1000000</f>
        <v>5011.8408489814947</v>
      </c>
      <c r="V12" s="317">
        <f>'2.1'!V9/'1'!V$5*1000000</f>
        <v>5272.1017986415054</v>
      </c>
    </row>
    <row r="13" spans="1:23" s="75" customFormat="1" ht="15" customHeight="1">
      <c r="A13" s="190" t="s">
        <v>27</v>
      </c>
      <c r="B13" s="189" t="s">
        <v>108</v>
      </c>
      <c r="C13" s="317">
        <f>'2.1'!C10/'1'!C$5*1000000</f>
        <v>1396.8736269655831</v>
      </c>
      <c r="D13" s="317">
        <f>'2.1'!D10/'1'!D$5*1000000</f>
        <v>1323.8643191818994</v>
      </c>
      <c r="E13" s="317">
        <f>'2.1'!E10/'1'!E$5*1000000</f>
        <v>1199.3155831256147</v>
      </c>
      <c r="F13" s="317">
        <f>'2.1'!F10/'1'!F$5*1000000</f>
        <v>952.63391265802761</v>
      </c>
      <c r="G13" s="317">
        <f>'2.1'!G10/'1'!G$5*1000000</f>
        <v>797.21101471793247</v>
      </c>
      <c r="H13" s="317">
        <f>'2.1'!H10/'1'!H$5*1000000</f>
        <v>820.41412646888296</v>
      </c>
      <c r="I13" s="317">
        <f>'2.1'!I10/'1'!I$5*1000000</f>
        <v>1036.0663639388879</v>
      </c>
      <c r="J13" s="317">
        <f>'2.1'!J10/'1'!J$5*1000000</f>
        <v>1074.9922741544751</v>
      </c>
      <c r="K13" s="317">
        <f>'2.1'!K10/'1'!K$5*1000000</f>
        <v>1194.6638800070943</v>
      </c>
      <c r="L13" s="317">
        <f>'2.1'!L10/'1'!L$5*1000000</f>
        <v>955.02802448923455</v>
      </c>
      <c r="M13" s="317">
        <f>'2.1'!M10/'1'!M$5*1000000</f>
        <v>1163.4834524859752</v>
      </c>
      <c r="N13" s="317">
        <f>'2.1'!N10/'1'!N$5*1000000</f>
        <v>1620.5659808112259</v>
      </c>
      <c r="O13" s="317">
        <f>'2.1'!O10/'1'!O$5*1000000</f>
        <v>798.53399625324289</v>
      </c>
      <c r="P13" s="317">
        <f>'2.1'!P10/'1'!P$5*1000000</f>
        <v>707.31669855061057</v>
      </c>
      <c r="Q13" s="317">
        <f>'2.1'!Q10/'1'!Q$5*1000000</f>
        <v>709.20693132179326</v>
      </c>
      <c r="R13" s="317">
        <f>'2.1'!R10/'1'!R$5*1000000</f>
        <v>779.43610907242282</v>
      </c>
      <c r="S13" s="317">
        <f>'2.1'!S10/'1'!S$5*1000000</f>
        <v>579.32243405073461</v>
      </c>
      <c r="T13" s="317">
        <f>'2.1'!T10/'1'!T$5*1000000</f>
        <v>554.60336949910493</v>
      </c>
      <c r="U13" s="317">
        <f>'2.1'!U10/'1'!U$5*1000000</f>
        <v>585.1431464898493</v>
      </c>
      <c r="V13" s="317">
        <f>'2.1'!V10/'1'!V$5*1000000</f>
        <v>407.38768309836678</v>
      </c>
    </row>
    <row r="14" spans="1:23" s="75" customFormat="1" ht="15" customHeight="1">
      <c r="A14" s="219" t="s">
        <v>276</v>
      </c>
      <c r="B14" s="189" t="s">
        <v>108</v>
      </c>
      <c r="C14" s="317">
        <f>'2.1'!C11/'1'!C$5*1000000</f>
        <v>4949.060116730303</v>
      </c>
      <c r="D14" s="317">
        <f>'2.1'!D11/'1'!D$5*1000000</f>
        <v>5014.4422670837866</v>
      </c>
      <c r="E14" s="317">
        <f>'2.1'!E11/'1'!E$5*1000000</f>
        <v>5079.145795209125</v>
      </c>
      <c r="F14" s="317">
        <f>'2.1'!F11/'1'!F$5*1000000</f>
        <v>5167.2654101949174</v>
      </c>
      <c r="G14" s="317">
        <f>'2.1'!G11/'1'!G$5*1000000</f>
        <v>5033.1751677331995</v>
      </c>
      <c r="H14" s="317">
        <f>'2.1'!H11/'1'!H$5*1000000</f>
        <v>4953.8817011359934</v>
      </c>
      <c r="I14" s="317">
        <f>'2.1'!I11/'1'!I$5*1000000</f>
        <v>5398.2387092221388</v>
      </c>
      <c r="J14" s="317">
        <f>'2.1'!J11/'1'!J$5*1000000</f>
        <v>5462.9400319495317</v>
      </c>
      <c r="K14" s="317">
        <f>'2.1'!K11/'1'!K$5*1000000</f>
        <v>6129.0666220472776</v>
      </c>
      <c r="L14" s="317">
        <f>'2.1'!L11/'1'!L$5*1000000</f>
        <v>6306.3539263084294</v>
      </c>
      <c r="M14" s="317">
        <f>'2.1'!M11/'1'!M$5*1000000</f>
        <v>6819.5825227428668</v>
      </c>
      <c r="N14" s="317">
        <f>'2.1'!N11/'1'!N$5*1000000</f>
        <v>7751.9811147471428</v>
      </c>
      <c r="O14" s="317">
        <f>'2.1'!O11/'1'!O$5*1000000</f>
        <v>7215.7992534950672</v>
      </c>
      <c r="P14" s="317">
        <f>'2.1'!P11/'1'!P$5*1000000</f>
        <v>7585.5422813349214</v>
      </c>
      <c r="Q14" s="317">
        <f>'2.1'!Q11/'1'!Q$5*1000000</f>
        <v>7737.4684155377399</v>
      </c>
      <c r="R14" s="317">
        <f>'2.1'!R11/'1'!R$5*1000000</f>
        <v>7861.3065131285066</v>
      </c>
      <c r="S14" s="317">
        <f>'2.1'!S11/'1'!S$5*1000000</f>
        <v>8378.5019120002453</v>
      </c>
      <c r="T14" s="317">
        <f>'2.1'!T11/'1'!T$5*1000000</f>
        <v>8072.5058652871849</v>
      </c>
      <c r="U14" s="317">
        <f>'2.1'!U11/'1'!U$5*1000000</f>
        <v>8832.7030649818043</v>
      </c>
      <c r="V14" s="317">
        <f>'2.1'!V11/'1'!V$5*1000000</f>
        <v>9611.6204116629397</v>
      </c>
    </row>
    <row r="15" spans="1:23" s="75" customFormat="1" ht="15" customHeight="1">
      <c r="A15" s="346" t="s">
        <v>28</v>
      </c>
      <c r="B15" s="189" t="s">
        <v>108</v>
      </c>
      <c r="C15" s="317">
        <f t="shared" ref="C15:T15" si="1">SUM(C9:C14)</f>
        <v>73285.751031186694</v>
      </c>
      <c r="D15" s="317">
        <f t="shared" si="1"/>
        <v>70947.542226256148</v>
      </c>
      <c r="E15" s="317">
        <f t="shared" si="1"/>
        <v>69291.16812696452</v>
      </c>
      <c r="F15" s="317">
        <f t="shared" si="1"/>
        <v>69513.357589953273</v>
      </c>
      <c r="G15" s="317">
        <f t="shared" si="1"/>
        <v>67639.893310919259</v>
      </c>
      <c r="H15" s="317">
        <f t="shared" si="1"/>
        <v>64612.242283020547</v>
      </c>
      <c r="I15" s="317">
        <f t="shared" si="1"/>
        <v>64417.908897493944</v>
      </c>
      <c r="J15" s="317">
        <f t="shared" si="1"/>
        <v>62782.419979217222</v>
      </c>
      <c r="K15" s="317">
        <f t="shared" si="1"/>
        <v>64602.70250254705</v>
      </c>
      <c r="L15" s="317">
        <f t="shared" si="1"/>
        <v>61435.494407876184</v>
      </c>
      <c r="M15" s="317">
        <f t="shared" si="1"/>
        <v>60136.820416185845</v>
      </c>
      <c r="N15" s="317">
        <f t="shared" si="1"/>
        <v>62972.180216340428</v>
      </c>
      <c r="O15" s="317">
        <f t="shared" si="1"/>
        <v>60406.193786607684</v>
      </c>
      <c r="P15" s="317">
        <f t="shared" si="1"/>
        <v>63671.293070508364</v>
      </c>
      <c r="Q15" s="317">
        <f t="shared" si="1"/>
        <v>59695.902151595925</v>
      </c>
      <c r="R15" s="317">
        <f t="shared" si="1"/>
        <v>60731.935723121031</v>
      </c>
      <c r="S15" s="317">
        <f t="shared" si="1"/>
        <v>62091.924547843751</v>
      </c>
      <c r="T15" s="317">
        <f t="shared" si="1"/>
        <v>60410.223839452345</v>
      </c>
      <c r="U15" s="317">
        <f>SUM(U9:U14)</f>
        <v>63068.735203715689</v>
      </c>
      <c r="V15" s="317">
        <f>SUM(V9:V14)</f>
        <v>63635.758593998464</v>
      </c>
    </row>
    <row r="16" spans="1:23" s="75" customFormat="1" ht="15" customHeight="1">
      <c r="A16" s="92" t="s">
        <v>49</v>
      </c>
      <c r="B16" s="98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43"/>
      <c r="T16" s="43"/>
      <c r="U16" s="105"/>
      <c r="V16" s="105"/>
    </row>
    <row r="17" spans="1:22" s="75" customFormat="1" ht="15" customHeight="1">
      <c r="A17" s="190" t="s">
        <v>32</v>
      </c>
      <c r="B17" s="189" t="s">
        <v>108</v>
      </c>
      <c r="C17" s="317">
        <f>'2.1'!C17/'1'!C$5*1000000</f>
        <v>56465.326571164376</v>
      </c>
      <c r="D17" s="317">
        <f>'2.1'!D17/'1'!D$5*1000000</f>
        <v>54202.348070767941</v>
      </c>
      <c r="E17" s="317">
        <f>'2.1'!E17/'1'!E$5*1000000</f>
        <v>52203.031170876136</v>
      </c>
      <c r="F17" s="317">
        <f>'2.1'!F17/'1'!F$5*1000000</f>
        <v>51941.973708948186</v>
      </c>
      <c r="G17" s="317">
        <f>'2.1'!G17/'1'!G$5*1000000</f>
        <v>50134.86381855837</v>
      </c>
      <c r="H17" s="317">
        <f>'2.1'!H17/'1'!H$5*1000000</f>
        <v>47205.64447290606</v>
      </c>
      <c r="I17" s="317">
        <f>'2.1'!I17/'1'!I$5*1000000</f>
        <v>47187.361195300997</v>
      </c>
      <c r="J17" s="317">
        <f>'2.1'!J17/'1'!J$5*1000000</f>
        <v>45297.074537917157</v>
      </c>
      <c r="K17" s="317">
        <f>'2.1'!K17/'1'!K$5*1000000</f>
        <v>47541.462267787378</v>
      </c>
      <c r="L17" s="317">
        <f>'2.1'!L17/'1'!L$5*1000000</f>
        <v>44424.759813112061</v>
      </c>
      <c r="M17" s="317">
        <f>'2.1'!M17/'1'!M$5*1000000</f>
        <v>42493.582940917302</v>
      </c>
      <c r="N17" s="317">
        <f>'2.1'!N17/'1'!N$5*1000000</f>
        <v>44834.409582935812</v>
      </c>
      <c r="O17" s="317">
        <f>'2.1'!O17/'1'!O$5*1000000</f>
        <v>41798.045495157428</v>
      </c>
      <c r="P17" s="317">
        <f>'2.1'!P17/'1'!P$5*1000000</f>
        <v>45297.148104147302</v>
      </c>
      <c r="Q17" s="317">
        <f>'2.1'!Q17/'1'!Q$5*1000000</f>
        <v>41724.512963844085</v>
      </c>
      <c r="R17" s="317">
        <f>'2.1'!R17/'1'!R$5*1000000</f>
        <v>43019.149592423615</v>
      </c>
      <c r="S17" s="317">
        <f>'2.1'!S17/'1'!S$5*1000000</f>
        <v>44503.963169448805</v>
      </c>
      <c r="T17" s="317">
        <f>'2.1'!T17/'1'!T$5*1000000</f>
        <v>42509.724958099425</v>
      </c>
      <c r="U17" s="317">
        <f>'2.1'!U17/'1'!U$5*1000000</f>
        <v>44845.927192530449</v>
      </c>
      <c r="V17" s="317">
        <f>'2.1'!V17/'1'!V$5*1000000</f>
        <v>44998.699960482423</v>
      </c>
    </row>
    <row r="18" spans="1:22" s="75" customFormat="1" ht="15" customHeight="1">
      <c r="A18" s="328" t="s">
        <v>281</v>
      </c>
      <c r="B18" s="189" t="s">
        <v>108</v>
      </c>
      <c r="C18" s="317">
        <f>'2.1'!C18/'1'!C$5*1000000</f>
        <v>7369.780871404424</v>
      </c>
      <c r="D18" s="317">
        <f>'2.1'!D18/'1'!D$5*1000000</f>
        <v>7262.4519721460547</v>
      </c>
      <c r="E18" s="317">
        <f>'2.1'!E18/'1'!E$5*1000000</f>
        <v>7357.294699555383</v>
      </c>
      <c r="F18" s="317">
        <f>'2.1'!F18/'1'!F$5*1000000</f>
        <v>7634.1513445414157</v>
      </c>
      <c r="G18" s="317">
        <f>'2.1'!G18/'1'!G$5*1000000</f>
        <v>7477.952430674145</v>
      </c>
      <c r="H18" s="317">
        <f>'2.1'!H18/'1'!H$5*1000000</f>
        <v>7343.6016770789056</v>
      </c>
      <c r="I18" s="317">
        <f>'2.1'!I18/'1'!I$5*1000000</f>
        <v>7226.8652863062925</v>
      </c>
      <c r="J18" s="317">
        <f>'2.1'!J18/'1'!J$5*1000000</f>
        <v>7432.9166199142765</v>
      </c>
      <c r="K18" s="317">
        <f>'2.1'!K18/'1'!K$5*1000000</f>
        <v>7276.4584817607629</v>
      </c>
      <c r="L18" s="317">
        <f>'2.1'!L18/'1'!L$5*1000000</f>
        <v>7458.5282966187388</v>
      </c>
      <c r="M18" s="317">
        <f>'2.1'!M18/'1'!M$5*1000000</f>
        <v>7596.0502342571544</v>
      </c>
      <c r="N18" s="317">
        <f>'2.1'!N18/'1'!N$5*1000000</f>
        <v>7937.6643723250581</v>
      </c>
      <c r="O18" s="317">
        <f>'2.1'!O18/'1'!O$5*1000000</f>
        <v>8363.4205911997669</v>
      </c>
      <c r="P18" s="317">
        <f>'2.1'!P18/'1'!P$5*1000000</f>
        <v>8400.0154119207946</v>
      </c>
      <c r="Q18" s="317">
        <f>'2.1'!Q18/'1'!Q$5*1000000</f>
        <v>8353.2688114647972</v>
      </c>
      <c r="R18" s="317">
        <f>'2.1'!R18/'1'!R$5*1000000</f>
        <v>8285.763930676083</v>
      </c>
      <c r="S18" s="317">
        <f>'2.1'!S18/'1'!S$5*1000000</f>
        <v>8323.0754666641606</v>
      </c>
      <c r="T18" s="317">
        <f>'2.1'!T18/'1'!T$5*1000000</f>
        <v>8669.2833554636836</v>
      </c>
      <c r="U18" s="317">
        <f>'2.1'!U18/'1'!U$5*1000000</f>
        <v>9018.5963746075358</v>
      </c>
      <c r="V18" s="317">
        <f>'2.1'!V18/'1'!V$5*1000000</f>
        <v>9324.7484093578714</v>
      </c>
    </row>
    <row r="19" spans="1:22" s="75" customFormat="1" ht="15" customHeight="1">
      <c r="A19" s="328" t="s">
        <v>282</v>
      </c>
      <c r="B19" s="189" t="s">
        <v>108</v>
      </c>
      <c r="C19" s="317">
        <f>'2.1'!C19/'1'!C$5*1000000</f>
        <v>3419.0825056447816</v>
      </c>
      <c r="D19" s="317">
        <f>'2.1'!D19/'1'!D$5*1000000</f>
        <v>3385.4554656402966</v>
      </c>
      <c r="E19" s="317">
        <f>'2.1'!E19/'1'!E$5*1000000</f>
        <v>3535.759989144367</v>
      </c>
      <c r="F19" s="317">
        <f>'2.1'!F19/'1'!F$5*1000000</f>
        <v>3656.6427255256463</v>
      </c>
      <c r="G19" s="317">
        <f>'2.1'!G19/'1'!G$5*1000000</f>
        <v>3702.0933803936764</v>
      </c>
      <c r="H19" s="317">
        <f>'2.1'!H19/'1'!H$5*1000000</f>
        <v>3719.9773045969769</v>
      </c>
      <c r="I19" s="317">
        <f>'2.1'!I19/'1'!I$5*1000000</f>
        <v>3721.8651518785864</v>
      </c>
      <c r="J19" s="317">
        <f>'2.1'!J19/'1'!J$5*1000000</f>
        <v>3765.3224319794181</v>
      </c>
      <c r="K19" s="317">
        <f>'2.1'!K19/'1'!K$5*1000000</f>
        <v>3669.4009764743087</v>
      </c>
      <c r="L19" s="317">
        <f>'2.1'!L19/'1'!L$5*1000000</f>
        <v>3478.4154389967675</v>
      </c>
      <c r="M19" s="317">
        <f>'2.1'!M19/'1'!M$5*1000000</f>
        <v>3558.5214510806181</v>
      </c>
      <c r="N19" s="317">
        <f>'2.1'!N19/'1'!N$5*1000000</f>
        <v>3614.2346684479612</v>
      </c>
      <c r="O19" s="317">
        <f>'2.1'!O19/'1'!O$5*1000000</f>
        <v>3701.2476614016255</v>
      </c>
      <c r="P19" s="317">
        <f>'2.1'!P19/'1'!P$5*1000000</f>
        <v>3624.2711944474349</v>
      </c>
      <c r="Q19" s="317">
        <f>'2.1'!Q19/'1'!Q$5*1000000</f>
        <v>3494.7105718281055</v>
      </c>
      <c r="R19" s="317">
        <f>'2.1'!R19/'1'!R$5*1000000</f>
        <v>3417.5362657582609</v>
      </c>
      <c r="S19" s="317">
        <f>'2.1'!S19/'1'!S$5*1000000</f>
        <v>3384.7870071953485</v>
      </c>
      <c r="T19" s="317">
        <f>'2.1'!T19/'1'!T$5*1000000</f>
        <v>3382.9950997710034</v>
      </c>
      <c r="U19" s="317">
        <f>'2.1'!U19/'1'!U$5*1000000</f>
        <v>3358.1892660910521</v>
      </c>
      <c r="V19" s="317">
        <f>'2.1'!V19/'1'!V$5*1000000</f>
        <v>3461.5398639389196</v>
      </c>
    </row>
    <row r="20" spans="1:22" s="75" customFormat="1" ht="15" customHeight="1">
      <c r="A20" s="219" t="s">
        <v>283</v>
      </c>
      <c r="B20" s="189" t="s">
        <v>108</v>
      </c>
      <c r="C20" s="317">
        <f>'2.1'!C20/'1'!C$5*1000000</f>
        <v>4922.8076688499377</v>
      </c>
      <c r="D20" s="317">
        <f>'2.1'!D20/'1'!D$5*1000000</f>
        <v>4977.1983268881695</v>
      </c>
      <c r="E20" s="317">
        <f>'2.1'!E20/'1'!E$5*1000000</f>
        <v>5063.9200606869135</v>
      </c>
      <c r="F20" s="317">
        <f>'2.1'!F20/'1'!F$5*1000000</f>
        <v>5134.5965204275353</v>
      </c>
      <c r="G20" s="317">
        <f>'2.1'!G20/'1'!G$5*1000000</f>
        <v>5172.8643216080391</v>
      </c>
      <c r="H20" s="317">
        <f>'2.1'!H20/'1'!H$5*1000000</f>
        <v>5192.2026647161747</v>
      </c>
      <c r="I20" s="317">
        <f>'2.1'!I20/'1'!I$5*1000000</f>
        <v>5137.5315497223628</v>
      </c>
      <c r="J20" s="317">
        <f>'2.1'!J20/'1'!J$5*1000000</f>
        <v>5156.2449020693821</v>
      </c>
      <c r="K20" s="317">
        <f>'2.1'!K20/'1'!K$5*1000000</f>
        <v>5017.4668130551954</v>
      </c>
      <c r="L20" s="317">
        <f>'2.1'!L20/'1'!L$5*1000000</f>
        <v>4991.1458776442978</v>
      </c>
      <c r="M20" s="317">
        <f>'2.1'!M20/'1'!M$5*1000000</f>
        <v>5336.8105009801247</v>
      </c>
      <c r="N20" s="317">
        <f>'2.1'!N20/'1'!N$5*1000000</f>
        <v>5423.5274773270303</v>
      </c>
      <c r="O20" s="317">
        <f>'2.1'!O20/'1'!O$5*1000000</f>
        <v>5371.175177631244</v>
      </c>
      <c r="P20" s="317">
        <f>'2.1'!P20/'1'!P$5*1000000</f>
        <v>5326.9390429308451</v>
      </c>
      <c r="Q20" s="317">
        <f>'2.1'!Q20/'1'!Q$5*1000000</f>
        <v>5138.1675480399836</v>
      </c>
      <c r="R20" s="317">
        <f>'2.1'!R20/'1'!R$5*1000000</f>
        <v>5047.4247208891766</v>
      </c>
      <c r="S20" s="317">
        <f>'2.1'!S20/'1'!S$5*1000000</f>
        <v>4970.4274997701314</v>
      </c>
      <c r="T20" s="317">
        <f>'2.1'!T20/'1'!T$5*1000000</f>
        <v>4939.4029203562513</v>
      </c>
      <c r="U20" s="317">
        <f>'2.1'!U20/'1'!U$5*1000000</f>
        <v>4940.4945054945065</v>
      </c>
      <c r="V20" s="317">
        <f>'2.1'!V20/'1'!V$5*1000000</f>
        <v>4975.939702427565</v>
      </c>
    </row>
    <row r="21" spans="1:22" s="75" customFormat="1" ht="15" customHeight="1">
      <c r="A21" s="190" t="s">
        <v>33</v>
      </c>
      <c r="B21" s="189" t="s">
        <v>108</v>
      </c>
      <c r="C21" s="317">
        <f>'2.1'!C21/'1'!C$5*1000000</f>
        <v>1108.7534141232002</v>
      </c>
      <c r="D21" s="317">
        <f>'2.1'!D21/'1'!D$5*1000000</f>
        <v>1120.0883908136689</v>
      </c>
      <c r="E21" s="317">
        <f>'2.1'!E21/'1'!E$5*1000000</f>
        <v>1131.1622067017188</v>
      </c>
      <c r="F21" s="317">
        <f>'2.1'!F21/'1'!F$5*1000000</f>
        <v>1145.9932905104934</v>
      </c>
      <c r="G21" s="317">
        <f>'2.1'!G21/'1'!G$5*1000000</f>
        <v>1152.1193596850233</v>
      </c>
      <c r="H21" s="317">
        <f>'2.1'!H21/'1'!H$5*1000000</f>
        <v>1150.816163722448</v>
      </c>
      <c r="I21" s="317">
        <f>'2.1'!I21/'1'!I$5*1000000</f>
        <v>1144.2857142857142</v>
      </c>
      <c r="J21" s="317">
        <f>'2.1'!J21/'1'!J$5*1000000</f>
        <v>1130.861487336992</v>
      </c>
      <c r="K21" s="317">
        <f>'2.1'!K21/'1'!K$5*1000000</f>
        <v>1097.9139634694081</v>
      </c>
      <c r="L21" s="317">
        <f>'2.1'!L21/'1'!L$5*1000000</f>
        <v>1082.6449815043081</v>
      </c>
      <c r="M21" s="317">
        <f>'2.1'!M21/'1'!M$5*1000000</f>
        <v>1151.8552889506461</v>
      </c>
      <c r="N21" s="317">
        <f>'2.1'!N21/'1'!N$5*1000000</f>
        <v>1162.3441153045756</v>
      </c>
      <c r="O21" s="317">
        <f>'2.1'!O21/'1'!O$5*1000000</f>
        <v>1172.3048612176046</v>
      </c>
      <c r="P21" s="317">
        <f>'2.1'!P21/'1'!P$5*1000000</f>
        <v>1022.9193170619751</v>
      </c>
      <c r="Q21" s="317">
        <f>'2.1'!Q21/'1'!Q$5*1000000</f>
        <v>985.24225641896237</v>
      </c>
      <c r="R21" s="317">
        <f>'2.1'!R21/'1'!R$5*1000000</f>
        <v>962.06121337390425</v>
      </c>
      <c r="S21" s="317">
        <f>'2.1'!S21/'1'!S$5*1000000</f>
        <v>909.67140476530665</v>
      </c>
      <c r="T21" s="317">
        <f>'2.1'!T21/'1'!T$5*1000000</f>
        <v>908.81750576197112</v>
      </c>
      <c r="U21" s="317">
        <f>'2.1'!U21/'1'!U$5*1000000</f>
        <v>905.52786499215074</v>
      </c>
      <c r="V21" s="317">
        <f>'2.1'!V21/'1'!V$5*1000000</f>
        <v>874.83065779169931</v>
      </c>
    </row>
    <row r="22" spans="1:22" s="75" customFormat="1" ht="15" customHeight="1">
      <c r="A22" s="346" t="s">
        <v>28</v>
      </c>
      <c r="B22" s="189" t="s">
        <v>108</v>
      </c>
      <c r="C22" s="317">
        <f>SUM(C17:C21)</f>
        <v>73285.751031186723</v>
      </c>
      <c r="D22" s="317">
        <f t="shared" ref="D22:U22" si="2">SUM(D17:D21)</f>
        <v>70947.542226256133</v>
      </c>
      <c r="E22" s="317">
        <f t="shared" si="2"/>
        <v>69291.16812696452</v>
      </c>
      <c r="F22" s="317">
        <f t="shared" si="2"/>
        <v>69513.357589953288</v>
      </c>
      <c r="G22" s="317">
        <f t="shared" si="2"/>
        <v>67639.893310919259</v>
      </c>
      <c r="H22" s="317">
        <f t="shared" si="2"/>
        <v>64612.242283020569</v>
      </c>
      <c r="I22" s="317">
        <f t="shared" si="2"/>
        <v>64417.908897493951</v>
      </c>
      <c r="J22" s="317">
        <f t="shared" si="2"/>
        <v>62782.419979217229</v>
      </c>
      <c r="K22" s="317">
        <f t="shared" si="2"/>
        <v>64602.70250254705</v>
      </c>
      <c r="L22" s="317">
        <f t="shared" si="2"/>
        <v>61435.494407876169</v>
      </c>
      <c r="M22" s="317">
        <f t="shared" si="2"/>
        <v>60136.820416185845</v>
      </c>
      <c r="N22" s="317">
        <f t="shared" si="2"/>
        <v>62972.180216340443</v>
      </c>
      <c r="O22" s="317">
        <f t="shared" si="2"/>
        <v>60406.19378660767</v>
      </c>
      <c r="P22" s="317">
        <f t="shared" si="2"/>
        <v>63671.293070508356</v>
      </c>
      <c r="Q22" s="317">
        <f t="shared" si="2"/>
        <v>59695.902151595932</v>
      </c>
      <c r="R22" s="317">
        <f t="shared" si="2"/>
        <v>60731.935723121038</v>
      </c>
      <c r="S22" s="317">
        <f t="shared" si="2"/>
        <v>62091.924547843751</v>
      </c>
      <c r="T22" s="317">
        <f t="shared" si="2"/>
        <v>60410.223839452337</v>
      </c>
      <c r="U22" s="317">
        <f t="shared" si="2"/>
        <v>63068.735203715696</v>
      </c>
      <c r="V22" s="317">
        <f>SUM(V17:V21)</f>
        <v>63635.758593998478</v>
      </c>
    </row>
    <row r="23" spans="1:22" s="75" customFormat="1" ht="15" customHeight="1">
      <c r="A23" s="52" t="s">
        <v>46</v>
      </c>
      <c r="B23" s="45"/>
      <c r="C23" s="351"/>
      <c r="D23" s="351"/>
      <c r="E23" s="351"/>
      <c r="F23" s="351"/>
      <c r="G23" s="352"/>
      <c r="H23" s="352"/>
      <c r="I23" s="352"/>
      <c r="J23" s="351"/>
      <c r="K23" s="351"/>
      <c r="L23" s="351"/>
      <c r="M23" s="351"/>
      <c r="N23" s="351"/>
      <c r="O23" s="105"/>
      <c r="P23" s="105"/>
      <c r="Q23" s="105"/>
      <c r="R23" s="105"/>
      <c r="S23" s="105"/>
      <c r="T23" s="105"/>
      <c r="U23" s="105"/>
      <c r="V23" s="105"/>
    </row>
    <row r="24" spans="1:22" s="75" customFormat="1" ht="15" customHeight="1">
      <c r="A24" s="81" t="s">
        <v>31</v>
      </c>
      <c r="B24" s="73" t="s">
        <v>56</v>
      </c>
      <c r="C24" s="317">
        <f>'2.1'!C24/'1'!C$5*1000000</f>
        <v>6171.9886009348729</v>
      </c>
      <c r="D24" s="317">
        <f>'2.1'!D24/'1'!D$5*1000000</f>
        <v>5919.986209487196</v>
      </c>
      <c r="E24" s="317">
        <f>'2.1'!E24/'1'!E$5*1000000</f>
        <v>5331.613733632712</v>
      </c>
      <c r="F24" s="317">
        <f>'2.1'!F24/'1'!F$5*1000000</f>
        <v>5124.2807485695021</v>
      </c>
      <c r="G24" s="317">
        <f>'2.1'!G24/'1'!G$5*1000000</f>
        <v>4891.2807983718694</v>
      </c>
      <c r="H24" s="317">
        <f>'2.1'!H24/'1'!H$5*1000000</f>
        <v>4516.879264259127</v>
      </c>
      <c r="I24" s="317">
        <f>'2.1'!I24/'1'!I$5*1000000</f>
        <v>4226.4732754365596</v>
      </c>
      <c r="J24" s="317">
        <f>'2.1'!J24/'1'!J$5*1000000</f>
        <v>3906.1510216203142</v>
      </c>
      <c r="K24" s="317">
        <f>'2.1'!K24/'1'!K$5*1000000</f>
        <v>4038.4980713744435</v>
      </c>
      <c r="L24" s="317">
        <f>'2.1'!L24/'1'!L$5*1000000</f>
        <v>3688.2700349787938</v>
      </c>
      <c r="M24" s="317">
        <f>'2.1'!M24/'1'!M$5*1000000</f>
        <v>3516.3461628692526</v>
      </c>
      <c r="N24" s="317">
        <f>'2.1'!N24/'1'!N$5*1000000</f>
        <v>3417.4095973717122</v>
      </c>
      <c r="O24" s="317">
        <f>'2.1'!O24/'1'!O$5*1000000</f>
        <v>3129.1165852152722</v>
      </c>
      <c r="P24" s="317">
        <f>'2.1'!P24/'1'!P$5*1000000</f>
        <v>3791.8540425145343</v>
      </c>
      <c r="Q24" s="317">
        <f>'2.1'!Q24/'1'!Q$5*1000000</f>
        <v>3323.951105244596</v>
      </c>
      <c r="R24" s="317">
        <f>'2.1'!R24/'1'!R$5*1000000</f>
        <v>3370.7014870387457</v>
      </c>
      <c r="S24" s="317">
        <f>'2.1'!S24/'1'!S$5*1000000</f>
        <v>3325.1974052381888</v>
      </c>
      <c r="T24" s="317">
        <f>'2.1'!T24/'1'!T$5*1000000</f>
        <v>3252.459426136621</v>
      </c>
      <c r="U24" s="317">
        <f>'2.1'!U24/'1'!U$5*1000000</f>
        <v>3064.7944609924266</v>
      </c>
      <c r="V24" s="317">
        <f>'2.1'!V24/'1'!V$5*1000000</f>
        <v>3046.7793650736799</v>
      </c>
    </row>
    <row r="25" spans="1:22" s="75" customFormat="1" ht="15" customHeight="1">
      <c r="A25" s="81" t="s">
        <v>34</v>
      </c>
      <c r="B25" s="73" t="s">
        <v>56</v>
      </c>
      <c r="C25" s="317">
        <f>'2.1'!C25/'1'!C$5*1000000</f>
        <v>7858.5502090098344</v>
      </c>
      <c r="D25" s="317">
        <f>'2.1'!D25/'1'!D$5*1000000</f>
        <v>7567.6392050525137</v>
      </c>
      <c r="E25" s="317">
        <f>'2.1'!E25/'1'!E$5*1000000</f>
        <v>7606.8669385044223</v>
      </c>
      <c r="F25" s="317">
        <f>'2.1'!F25/'1'!F$5*1000000</f>
        <v>7749.4803054836184</v>
      </c>
      <c r="G25" s="317">
        <f>'2.1'!G25/'1'!G$5*1000000</f>
        <v>7470.5341964268027</v>
      </c>
      <c r="H25" s="317">
        <f>'2.1'!H25/'1'!H$5*1000000</f>
        <v>7122.6819139221288</v>
      </c>
      <c r="I25" s="317">
        <f>'2.1'!I25/'1'!I$5*1000000</f>
        <v>7184.4150158251996</v>
      </c>
      <c r="J25" s="317">
        <f>'2.1'!J25/'1'!J$5*1000000</f>
        <v>6961.1943670581513</v>
      </c>
      <c r="K25" s="317">
        <f>'2.1'!K25/'1'!K$5*1000000</f>
        <v>7143.7690688219645</v>
      </c>
      <c r="L25" s="317">
        <f>'2.1'!L25/'1'!L$5*1000000</f>
        <v>6659.1052698128824</v>
      </c>
      <c r="M25" s="317">
        <f>'2.1'!M25/'1'!M$5*1000000</f>
        <v>6360.3015545147318</v>
      </c>
      <c r="N25" s="317">
        <f>'2.1'!N25/'1'!N$5*1000000</f>
        <v>6664.3718055586132</v>
      </c>
      <c r="O25" s="317">
        <f>'2.1'!O25/'1'!O$5*1000000</f>
        <v>6703.6340346518455</v>
      </c>
      <c r="P25" s="317">
        <f>'2.1'!P25/'1'!P$5*1000000</f>
        <v>6868.9317995209767</v>
      </c>
      <c r="Q25" s="317">
        <f>'2.1'!Q25/'1'!Q$5*1000000</f>
        <v>6364.1989807179943</v>
      </c>
      <c r="R25" s="317">
        <f>'2.1'!R25/'1'!R$5*1000000</f>
        <v>6594.7929979369674</v>
      </c>
      <c r="S25" s="317">
        <f>'2.1'!S25/'1'!S$5*1000000</f>
        <v>6878.0845852788116</v>
      </c>
      <c r="T25" s="317">
        <f>'2.1'!T25/'1'!T$5*1000000</f>
        <v>6608.4651090070665</v>
      </c>
      <c r="U25" s="317">
        <f>'2.1'!U25/'1'!U$5*1000000</f>
        <v>7306.6238695758639</v>
      </c>
      <c r="V25" s="317">
        <f>'2.1'!V25/'1'!V$5*1000000</f>
        <v>7277.1608624045593</v>
      </c>
    </row>
    <row r="26" spans="1:22" s="75" customFormat="1" ht="15" customHeight="1">
      <c r="A26" s="81" t="s">
        <v>35</v>
      </c>
      <c r="B26" s="73" t="s">
        <v>56</v>
      </c>
      <c r="C26" s="317">
        <f>'2.1'!C26/'1'!C$5*1000000</f>
        <v>3511.9617335412136</v>
      </c>
      <c r="D26" s="317">
        <f>'2.1'!D26/'1'!D$5*1000000</f>
        <v>3519.9467230052574</v>
      </c>
      <c r="E26" s="317">
        <f>'2.1'!E26/'1'!E$5*1000000</f>
        <v>3577.5132830831726</v>
      </c>
      <c r="F26" s="317">
        <f>'2.1'!F26/'1'!F$5*1000000</f>
        <v>3614.4561149068927</v>
      </c>
      <c r="G26" s="317">
        <f>'2.1'!G26/'1'!G$5*1000000</f>
        <v>3632.8509652371263</v>
      </c>
      <c r="H26" s="317">
        <f>'2.1'!H26/'1'!H$5*1000000</f>
        <v>3624.7008629617872</v>
      </c>
      <c r="I26" s="317">
        <f>'2.1'!I26/'1'!I$5*1000000</f>
        <v>3592.3405870631764</v>
      </c>
      <c r="J26" s="317">
        <f>'2.1'!J26/'1'!J$5*1000000</f>
        <v>3571.2655020484031</v>
      </c>
      <c r="K26" s="317">
        <f>'2.1'!K26/'1'!K$5*1000000</f>
        <v>3512.9836743286355</v>
      </c>
      <c r="L26" s="317">
        <f>'2.1'!L26/'1'!L$5*1000000</f>
        <v>3469.0580412086847</v>
      </c>
      <c r="M26" s="317">
        <f>'2.1'!M26/'1'!M$5*1000000</f>
        <v>3470.6756089607784</v>
      </c>
      <c r="N26" s="317">
        <f>'2.1'!N26/'1'!N$5*1000000</f>
        <v>3536.3694319481979</v>
      </c>
      <c r="O26" s="317">
        <f>'2.1'!O26/'1'!O$5*1000000</f>
        <v>3503.2162849426718</v>
      </c>
      <c r="P26" s="317">
        <f>'2.1'!P26/'1'!P$5*1000000</f>
        <v>3448.1139920536216</v>
      </c>
      <c r="Q26" s="317">
        <f>'2.1'!Q26/'1'!Q$5*1000000</f>
        <v>3311.4217210246993</v>
      </c>
      <c r="R26" s="317">
        <f>'2.1'!R26/'1'!R$5*1000000</f>
        <v>3225.0727862891581</v>
      </c>
      <c r="S26" s="317">
        <f>'2.1'!S26/'1'!S$5*1000000</f>
        <v>3197.615171559708</v>
      </c>
      <c r="T26" s="317">
        <f>'2.1'!T26/'1'!T$5*1000000</f>
        <v>3170.8552627022532</v>
      </c>
      <c r="U26" s="317">
        <f>'2.1'!U26/'1'!U$5*1000000</f>
        <v>3140.5092436300442</v>
      </c>
      <c r="V26" s="317">
        <f>'2.1'!V26/'1'!V$5*1000000</f>
        <v>3106.2031815472328</v>
      </c>
    </row>
    <row r="27" spans="1:22" s="75" customFormat="1" ht="15" customHeight="1">
      <c r="A27" s="81" t="s">
        <v>29</v>
      </c>
      <c r="B27" s="73" t="s">
        <v>56</v>
      </c>
      <c r="C27" s="317">
        <f>'2.1'!C27/'1'!C$5*1000000</f>
        <v>1053.3806989790273</v>
      </c>
      <c r="D27" s="317">
        <f>'2.1'!D27/'1'!D$5*1000000</f>
        <v>940.87352324438109</v>
      </c>
      <c r="E27" s="317">
        <f>'2.1'!E27/'1'!E$5*1000000</f>
        <v>988.93597954904385</v>
      </c>
      <c r="F27" s="317">
        <f>'2.1'!F27/'1'!F$5*1000000</f>
        <v>1122.4855376404594</v>
      </c>
      <c r="G27" s="317">
        <f>'2.1'!G27/'1'!G$5*1000000</f>
        <v>1176.0151202526461</v>
      </c>
      <c r="H27" s="317">
        <f>'2.1'!H27/'1'!H$5*1000000</f>
        <v>1080.9194841714325</v>
      </c>
      <c r="I27" s="317">
        <f>'2.1'!I27/'1'!I$5*1000000</f>
        <v>1104.6162640747475</v>
      </c>
      <c r="J27" s="317">
        <f>'2.1'!J27/'1'!J$5*1000000</f>
        <v>1186.1077848639827</v>
      </c>
      <c r="K27" s="317">
        <f>'2.1'!K27/'1'!K$5*1000000</f>
        <v>1216.847607211824</v>
      </c>
      <c r="L27" s="317">
        <f>'2.1'!L27/'1'!L$5*1000000</f>
        <v>1233.1350945760501</v>
      </c>
      <c r="M27" s="317">
        <f>'2.1'!M27/'1'!M$5*1000000</f>
        <v>1140.9896573530907</v>
      </c>
      <c r="N27" s="317">
        <f>'2.1'!N27/'1'!N$5*1000000</f>
        <v>1271.827246074733</v>
      </c>
      <c r="O27" s="317">
        <f>'2.1'!O27/'1'!O$5*1000000</f>
        <v>1218.4919523297408</v>
      </c>
      <c r="P27" s="317">
        <f>'2.1'!P27/'1'!P$5*1000000</f>
        <v>1275.2291562858898</v>
      </c>
      <c r="Q27" s="317">
        <f>'2.1'!Q27/'1'!Q$5*1000000</f>
        <v>1237.4633993684822</v>
      </c>
      <c r="R27" s="317">
        <f>'2.1'!R27/'1'!R$5*1000000</f>
        <v>1280.3661721707333</v>
      </c>
      <c r="S27" s="317">
        <f>'2.1'!S27/'1'!S$5*1000000</f>
        <v>1359.7558739813239</v>
      </c>
      <c r="T27" s="317">
        <f>'2.1'!T27/'1'!T$5*1000000</f>
        <v>1353.5694393302888</v>
      </c>
      <c r="U27" s="317">
        <f>'2.1'!U27/'1'!U$5*1000000</f>
        <v>1392.2893878470591</v>
      </c>
      <c r="V27" s="317">
        <f>'2.1'!V27/'1'!V$5*1000000</f>
        <v>1464.5898796626102</v>
      </c>
    </row>
    <row r="28" spans="1:22" s="75" customFormat="1" ht="15" customHeight="1">
      <c r="A28" s="81" t="s">
        <v>27</v>
      </c>
      <c r="B28" s="73" t="s">
        <v>56</v>
      </c>
      <c r="C28" s="317">
        <f>'2.1'!C28/'1'!C$5*1000000</f>
        <v>388.05149357103903</v>
      </c>
      <c r="D28" s="317">
        <f>'2.1'!D28/'1'!D$5*1000000</f>
        <v>367.76950786873164</v>
      </c>
      <c r="E28" s="317">
        <f>'2.1'!E28/'1'!E$5*1000000</f>
        <v>333.16986899229579</v>
      </c>
      <c r="F28" s="317">
        <f>'2.1'!F28/'1'!F$5*1000000</f>
        <v>264.64170093640007</v>
      </c>
      <c r="G28" s="317">
        <f>'2.1'!G28/'1'!G$5*1000000</f>
        <v>221.46521988864163</v>
      </c>
      <c r="H28" s="317">
        <f>'2.1'!H28/'1'!H$5*1000000</f>
        <v>227.91104433305568</v>
      </c>
      <c r="I28" s="317">
        <f>'2.1'!I28/'1'!I$5*1000000</f>
        <v>287.81923590222306</v>
      </c>
      <c r="J28" s="317">
        <f>'2.1'!J28/'1'!J$5*1000000</f>
        <v>298.63285376011311</v>
      </c>
      <c r="K28" s="317">
        <f>'2.1'!K28/'1'!K$5*1000000</f>
        <v>331.8776258659708</v>
      </c>
      <c r="L28" s="317">
        <f>'2.1'!L28/'1'!L$5*1000000</f>
        <v>265.30678520310931</v>
      </c>
      <c r="M28" s="317">
        <f>'2.1'!M28/'1'!M$5*1000000</f>
        <v>323.21570310060383</v>
      </c>
      <c r="N28" s="317">
        <f>'2.1'!N28/'1'!N$5*1000000</f>
        <v>450.19322946935847</v>
      </c>
      <c r="O28" s="317">
        <f>'2.1'!O28/'1'!O$5*1000000</f>
        <v>221.83274415915091</v>
      </c>
      <c r="P28" s="317">
        <f>'2.1'!P28/'1'!P$5*1000000</f>
        <v>196.4925788573596</v>
      </c>
      <c r="Q28" s="317">
        <f>'2.1'!Q28/'1'!Q$5*1000000</f>
        <v>197.01768552119415</v>
      </c>
      <c r="R28" s="317">
        <f>'2.1'!R28/'1'!R$5*1000000</f>
        <v>216.52735110031904</v>
      </c>
      <c r="S28" s="317">
        <f>'2.1'!S28/'1'!S$5*1000000</f>
        <v>160.9357721792941</v>
      </c>
      <c r="T28" s="317">
        <f>'2.1'!T28/'1'!T$5*1000000</f>
        <v>154.06881604685134</v>
      </c>
      <c r="U28" s="317">
        <f>'2.1'!U28/'1'!U$5*1000000</f>
        <v>162.55276609488013</v>
      </c>
      <c r="V28" s="317">
        <f>'2.1'!V28/'1'!V$5*1000000</f>
        <v>113.17229836472627</v>
      </c>
    </row>
    <row r="29" spans="1:22" s="75" customFormat="1" ht="15" customHeight="1">
      <c r="A29" s="219" t="s">
        <v>276</v>
      </c>
      <c r="B29" s="73" t="s">
        <v>56</v>
      </c>
      <c r="C29" s="317">
        <f>'2.1'!C29/'1'!C$5*1000000</f>
        <v>1374.8489004276782</v>
      </c>
      <c r="D29" s="317">
        <f>'2.1'!D29/'1'!D$5*1000000</f>
        <v>1393.0120617958758</v>
      </c>
      <c r="E29" s="317">
        <f>'2.1'!E29/'1'!E$5*1000000</f>
        <v>1410.986701909095</v>
      </c>
      <c r="F29" s="317">
        <f>'2.1'!F29/'1'!F$5*1000000</f>
        <v>1435.4663309521482</v>
      </c>
      <c r="G29" s="317">
        <f>'2.1'!G29/'1'!G$5*1000000</f>
        <v>1398.2160615962828</v>
      </c>
      <c r="H29" s="317">
        <f>'2.1'!H29/'1'!H$5*1000000</f>
        <v>1376.1883365755789</v>
      </c>
      <c r="I29" s="317">
        <f>'2.1'!I29/'1'!I$5*1000000</f>
        <v>1499.6307134219101</v>
      </c>
      <c r="J29" s="317">
        <f>'2.1'!J29/'1'!J$5*1000000</f>
        <v>1517.6047408755799</v>
      </c>
      <c r="K29" s="317">
        <f>'2.1'!K29/'1'!K$5*1000000</f>
        <v>1702.6547076047336</v>
      </c>
      <c r="L29" s="317">
        <f>'2.1'!L29/'1'!L$5*1000000</f>
        <v>1751.9051207284817</v>
      </c>
      <c r="M29" s="317">
        <f>'2.1'!M29/'1'!M$5*1000000</f>
        <v>1894.4800248179683</v>
      </c>
      <c r="N29" s="317">
        <f>'2.1'!N29/'1'!N$5*1000000</f>
        <v>2153.5003536767563</v>
      </c>
      <c r="O29" s="317">
        <f>'2.1'!O29/'1'!O$5*1000000</f>
        <v>2004.5490326209294</v>
      </c>
      <c r="P29" s="317">
        <f>'2.1'!P29/'1'!P$5*1000000</f>
        <v>2107.2636457548415</v>
      </c>
      <c r="Q29" s="317">
        <f>'2.1'!Q29/'1'!Q$5*1000000</f>
        <v>2149.4687258363838</v>
      </c>
      <c r="R29" s="317">
        <f>'2.1'!R29/'1'!R$5*1000000</f>
        <v>2183.8709493470988</v>
      </c>
      <c r="S29" s="317">
        <f>'2.1'!S29/'1'!S$5*1000000</f>
        <v>2327.5478311536676</v>
      </c>
      <c r="T29" s="317">
        <f>'2.1'!T29/'1'!T$5*1000000</f>
        <v>2242.5421293767799</v>
      </c>
      <c r="U29" s="317">
        <f>'2.1'!U29/'1'!U$5*1000000</f>
        <v>2453.7249114519445</v>
      </c>
      <c r="V29" s="317">
        <f>'2.1'!V29/'1'!V$5*1000000</f>
        <v>2670.1081503599644</v>
      </c>
    </row>
    <row r="30" spans="1:22" s="75" customFormat="1" ht="15" customHeight="1">
      <c r="A30" s="346" t="s">
        <v>28</v>
      </c>
      <c r="B30" s="189" t="s">
        <v>56</v>
      </c>
      <c r="C30" s="317">
        <f>SUM(C24:C29)</f>
        <v>20358.781636463667</v>
      </c>
      <c r="D30" s="317">
        <f t="shared" ref="D30:S30" si="3">SUM(D24:D29)</f>
        <v>19709.227230453955</v>
      </c>
      <c r="E30" s="317">
        <f t="shared" si="3"/>
        <v>19249.086505670744</v>
      </c>
      <c r="F30" s="317">
        <f t="shared" si="3"/>
        <v>19310.810738489025</v>
      </c>
      <c r="G30" s="317">
        <f t="shared" si="3"/>
        <v>18790.362361773368</v>
      </c>
      <c r="H30" s="317">
        <f t="shared" si="3"/>
        <v>17949.28090622311</v>
      </c>
      <c r="I30" s="317">
        <f t="shared" si="3"/>
        <v>17895.295091723816</v>
      </c>
      <c r="J30" s="317">
        <f t="shared" si="3"/>
        <v>17440.956270226547</v>
      </c>
      <c r="K30" s="317">
        <f t="shared" si="3"/>
        <v>17946.630755207574</v>
      </c>
      <c r="L30" s="317">
        <f t="shared" si="3"/>
        <v>17066.780346508003</v>
      </c>
      <c r="M30" s="317">
        <f t="shared" si="3"/>
        <v>16706.008711616429</v>
      </c>
      <c r="N30" s="317">
        <f t="shared" si="3"/>
        <v>17493.671664099369</v>
      </c>
      <c r="O30" s="317">
        <f t="shared" si="3"/>
        <v>16780.840633919612</v>
      </c>
      <c r="P30" s="317">
        <f t="shared" si="3"/>
        <v>17687.885214987225</v>
      </c>
      <c r="Q30" s="317">
        <f t="shared" si="3"/>
        <v>16583.521617713348</v>
      </c>
      <c r="R30" s="317">
        <f t="shared" si="3"/>
        <v>16871.331743883024</v>
      </c>
      <c r="S30" s="317">
        <f t="shared" si="3"/>
        <v>17249.136639390996</v>
      </c>
      <c r="T30" s="317">
        <f>SUM(T24:T29)</f>
        <v>16781.960182599862</v>
      </c>
      <c r="U30" s="317">
        <f>SUM(U24:U29)</f>
        <v>17520.49463959222</v>
      </c>
      <c r="V30" s="317">
        <f>SUM(V24:V29)</f>
        <v>17678.013737412773</v>
      </c>
    </row>
    <row r="31" spans="1:22" s="75" customFormat="1" ht="15" customHeight="1">
      <c r="A31" s="92" t="s">
        <v>49</v>
      </c>
      <c r="B31" s="98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43"/>
      <c r="T31" s="43"/>
      <c r="U31" s="105"/>
      <c r="V31" s="105"/>
    </row>
    <row r="32" spans="1:22" s="75" customFormat="1" ht="15" customHeight="1">
      <c r="A32" s="81" t="s">
        <v>32</v>
      </c>
      <c r="B32" s="73" t="s">
        <v>56</v>
      </c>
      <c r="C32" s="317">
        <f>'2.1'!C35/'1'!C$5*1000000</f>
        <v>15686.067721469462</v>
      </c>
      <c r="D32" s="317">
        <f>'2.1'!D35/'1'!D$5*1000000</f>
        <v>15057.412294059335</v>
      </c>
      <c r="E32" s="317">
        <f>'2.1'!E35/'1'!E$5*1000000</f>
        <v>14502.002059269389</v>
      </c>
      <c r="F32" s="317">
        <f>'2.1'!F35/'1'!F$5*1000000</f>
        <v>14429.480296345808</v>
      </c>
      <c r="G32" s="317">
        <f>'2.1'!G35/'1'!G$5*1000000</f>
        <v>13927.465168795514</v>
      </c>
      <c r="H32" s="317">
        <f>'2.1'!H35/'1'!H$5*1000000</f>
        <v>13113.728034573302</v>
      </c>
      <c r="I32" s="317">
        <f>'2.1'!I35/'1'!I$5*1000000</f>
        <v>13108.648940054618</v>
      </c>
      <c r="J32" s="317">
        <f>'2.1'!J35/'1'!J$5*1000000</f>
        <v>12583.527306633387</v>
      </c>
      <c r="K32" s="317">
        <f>'2.1'!K35/'1'!K$5*1000000</f>
        <v>13207.018217991332</v>
      </c>
      <c r="L32" s="317">
        <f>'2.1'!L35/'1'!L$5*1000000</f>
        <v>12341.19827608253</v>
      </c>
      <c r="M32" s="317">
        <f>'2.1'!M35/'1'!M$5*1000000</f>
        <v>11804.717340986826</v>
      </c>
      <c r="N32" s="317">
        <f>'2.1'!N35/'1'!N$5*1000000</f>
        <v>12454.998982139567</v>
      </c>
      <c r="O32" s="317">
        <f>'2.1'!O35/'1'!O$5*1000000</f>
        <v>11611.497038554735</v>
      </c>
      <c r="P32" s="317">
        <f>'2.1'!P35/'1'!P$5*1000000</f>
        <v>12583.547743332121</v>
      </c>
      <c r="Q32" s="317">
        <f>'2.1'!Q35/'1'!Q$5*1000000</f>
        <v>11591.069701355887</v>
      </c>
      <c r="R32" s="317">
        <f>'2.1'!R35/'1'!R$5*1000000</f>
        <v>11950.719756775279</v>
      </c>
      <c r="S32" s="317">
        <f>'2.1'!S35/'1'!S$5*1000000</f>
        <v>12363.200968472878</v>
      </c>
      <c r="T32" s="317">
        <f>'2.1'!T35/'1'!T$5*1000000</f>
        <v>11809.201593360021</v>
      </c>
      <c r="U32" s="317">
        <f>'2.1'!U35/'1'!U$5*1000000</f>
        <v>12458.198574084958</v>
      </c>
      <c r="V32" s="317">
        <f>'2.1'!V35/'1'!V$5*1000000</f>
        <v>12500.638849022016</v>
      </c>
    </row>
    <row r="33" spans="1:23" s="75" customFormat="1" ht="15" customHeight="1">
      <c r="A33" s="328" t="s">
        <v>281</v>
      </c>
      <c r="B33" s="73" t="s">
        <v>56</v>
      </c>
      <c r="C33" s="317">
        <f>'2.1'!C36/'1'!C$5*1000000</f>
        <v>2047.3251260761488</v>
      </c>
      <c r="D33" s="317">
        <f>'2.1'!D36/'1'!D$5*1000000</f>
        <v>2017.5091578621741</v>
      </c>
      <c r="E33" s="317">
        <f>'2.1'!E36/'1'!E$5*1000000</f>
        <v>2043.8564675364848</v>
      </c>
      <c r="F33" s="317">
        <f>'2.1'!F36/'1'!F$5*1000000</f>
        <v>2120.7672435136051</v>
      </c>
      <c r="G33" s="317">
        <f>'2.1'!G36/'1'!G$5*1000000</f>
        <v>2077.3751852412774</v>
      </c>
      <c r="H33" s="317">
        <f>'2.1'!H36/'1'!H$5*1000000</f>
        <v>2040.0525458925201</v>
      </c>
      <c r="I33" s="317">
        <f>'2.1'!I36/'1'!I$5*1000000</f>
        <v>2007.623176535888</v>
      </c>
      <c r="J33" s="317">
        <f>'2.1'!J36/'1'!J$5*1000000</f>
        <v>2064.8642370121861</v>
      </c>
      <c r="K33" s="317">
        <f>'2.1'!K36/'1'!K$5*1000000</f>
        <v>2021.4001662331398</v>
      </c>
      <c r="L33" s="317">
        <f>'2.1'!L36/'1'!L$5*1000000</f>
        <v>2071.9791608006853</v>
      </c>
      <c r="M33" s="317">
        <f>'2.1'!M36/'1'!M$5*1000000</f>
        <v>2110.1827550766375</v>
      </c>
      <c r="N33" s="317">
        <f>'2.1'!N36/'1'!N$5*1000000</f>
        <v>2205.0831626319009</v>
      </c>
      <c r="O33" s="317">
        <f>'2.1'!O36/'1'!O$5*1000000</f>
        <v>2323.3582402352945</v>
      </c>
      <c r="P33" s="317">
        <f>'2.1'!P36/'1'!P$5*1000000</f>
        <v>2333.5242814315966</v>
      </c>
      <c r="Q33" s="317">
        <f>'2.1'!Q36/'1'!Q$5*1000000</f>
        <v>2320.5380758249212</v>
      </c>
      <c r="R33" s="317">
        <f>'2.1'!R36/'1'!R$5*1000000</f>
        <v>2301.7852199418157</v>
      </c>
      <c r="S33" s="317">
        <f>'2.1'!S36/'1'!S$5*1000000</f>
        <v>2312.1503646393039</v>
      </c>
      <c r="T33" s="317">
        <f>'2.1'!T36/'1'!T$5*1000000</f>
        <v>2408.3269161478115</v>
      </c>
      <c r="U33" s="317">
        <f>'2.1'!U36/'1'!U$5*1000000</f>
        <v>2505.3660728659738</v>
      </c>
      <c r="V33" s="317">
        <f>'2.1'!V36/'1'!V$5*1000000</f>
        <v>2590.4151081196164</v>
      </c>
    </row>
    <row r="34" spans="1:23" s="75" customFormat="1" ht="15" customHeight="1">
      <c r="A34" s="328" t="s">
        <v>282</v>
      </c>
      <c r="B34" s="73" t="s">
        <v>56</v>
      </c>
      <c r="C34" s="317">
        <f>'2.1'!C37/'1'!C$5*1000000</f>
        <v>949.82112006812042</v>
      </c>
      <c r="D34" s="317">
        <f>'2.1'!D37/'1'!D$5*1000000</f>
        <v>940.47952835487445</v>
      </c>
      <c r="E34" s="317">
        <f>'2.1'!E37/'1'!E$5*1000000</f>
        <v>982.23412498430525</v>
      </c>
      <c r="F34" s="317">
        <f>'2.1'!F37/'1'!F$5*1000000</f>
        <v>1015.8153491510245</v>
      </c>
      <c r="G34" s="317">
        <f>'2.1'!G37/'1'!G$5*1000000</f>
        <v>1028.4415410733632</v>
      </c>
      <c r="H34" s="317">
        <f>'2.1'!H37/'1'!H$5*1000000</f>
        <v>1033.4096952170401</v>
      </c>
      <c r="I34" s="317">
        <f>'2.1'!I37/'1'!I$5*1000000</f>
        <v>1033.9341391918711</v>
      </c>
      <c r="J34" s="317">
        <f>'2.1'!J37/'1'!J$5*1000000</f>
        <v>1046.0065716038823</v>
      </c>
      <c r="K34" s="317">
        <f>'2.1'!K37/'1'!K$5*1000000</f>
        <v>1019.3595912645627</v>
      </c>
      <c r="L34" s="317">
        <f>'2.1'!L37/'1'!L$5*1000000</f>
        <v>966.303808953302</v>
      </c>
      <c r="M34" s="317">
        <f>'2.1'!M37/'1'!M$5*1000000</f>
        <v>988.55725911019567</v>
      </c>
      <c r="N34" s="317">
        <f>'2.1'!N37/'1'!N$5*1000000</f>
        <v>1004.0343908948435</v>
      </c>
      <c r="O34" s="317">
        <f>'2.1'!O37/'1'!O$5*1000000</f>
        <v>1028.2066003373714</v>
      </c>
      <c r="P34" s="317">
        <f>'2.1'!P37/'1'!P$5*1000000</f>
        <v>1006.8225378174975</v>
      </c>
      <c r="Q34" s="317">
        <f>'2.1'!Q37/'1'!Q$5*1000000</f>
        <v>970.83059685384785</v>
      </c>
      <c r="R34" s="317">
        <f>'2.1'!R37/'1'!R$5*1000000</f>
        <v>949.3915746276449</v>
      </c>
      <c r="S34" s="317">
        <f>'2.1'!S37/'1'!S$5*1000000</f>
        <v>940.29383059886766</v>
      </c>
      <c r="T34" s="317">
        <f>'2.1'!T37/'1'!T$5*1000000</f>
        <v>939.79603871638483</v>
      </c>
      <c r="U34" s="317">
        <f>'2.1'!U37/'1'!U$5*1000000</f>
        <v>932.90497812009414</v>
      </c>
      <c r="V34" s="317">
        <f>'2.1'!V37/'1'!V$5*1000000</f>
        <v>961.61577420223193</v>
      </c>
    </row>
    <row r="35" spans="1:23" s="75" customFormat="1" ht="15" customHeight="1">
      <c r="A35" s="219" t="s">
        <v>283</v>
      </c>
      <c r="B35" s="73" t="s">
        <v>56</v>
      </c>
      <c r="C35" s="317">
        <f>'2.1'!C38/'1'!C$5*1000000</f>
        <v>1367.5559704065126</v>
      </c>
      <c r="D35" s="317">
        <f>'2.1'!D38/'1'!D$5*1000000</f>
        <v>1382.6656952095336</v>
      </c>
      <c r="E35" s="317">
        <f>'2.1'!E38/'1'!E$5*1000000</f>
        <v>1406.7569928588246</v>
      </c>
      <c r="F35" s="317">
        <f>'2.1'!F38/'1'!F$5*1000000</f>
        <v>1426.3909133747691</v>
      </c>
      <c r="G35" s="317">
        <f>'2.1'!G38/'1'!G$5*1000000</f>
        <v>1437.0217085427132</v>
      </c>
      <c r="H35" s="317">
        <f>'2.1'!H38/'1'!H$5*1000000</f>
        <v>1442.3939002581531</v>
      </c>
      <c r="I35" s="317">
        <f>'2.1'!I38/'1'!I$5*1000000</f>
        <v>1427.2062645128724</v>
      </c>
      <c r="J35" s="317">
        <f>'2.1'!J38/'1'!J$5*1000000</f>
        <v>1432.4048337948741</v>
      </c>
      <c r="K35" s="317">
        <f>'2.1'!K38/'1'!K$5*1000000</f>
        <v>1393.8522806667333</v>
      </c>
      <c r="L35" s="317">
        <f>'2.1'!L38/'1'!L$5*1000000</f>
        <v>1386.5403248095859</v>
      </c>
      <c r="M35" s="317">
        <f>'2.1'!M38/'1'!M$5*1000000</f>
        <v>1482.5659571722786</v>
      </c>
      <c r="N35" s="317">
        <f>'2.1'!N38/'1'!N$5*1000000</f>
        <v>1506.655933201449</v>
      </c>
      <c r="O35" s="317">
        <f>'2.1'!O38/'1'!O$5*1000000</f>
        <v>1492.1124643459596</v>
      </c>
      <c r="P35" s="317">
        <f>'2.1'!P38/'1'!P$5*1000000</f>
        <v>1479.8236661261885</v>
      </c>
      <c r="Q35" s="317">
        <f>'2.1'!Q38/'1'!Q$5*1000000</f>
        <v>1427.3829448455076</v>
      </c>
      <c r="R35" s="317">
        <f>'2.1'!R38/'1'!R$5*1000000</f>
        <v>1402.174587463013</v>
      </c>
      <c r="S35" s="317">
        <f>'2.1'!S38/'1'!S$5*1000000</f>
        <v>1380.7847594361426</v>
      </c>
      <c r="T35" s="317">
        <f>'2.1'!T38/'1'!T$5*1000000</f>
        <v>1372.1661312749668</v>
      </c>
      <c r="U35" s="317">
        <f>'2.1'!U38/'1'!U$5*1000000</f>
        <v>1372.4693736263739</v>
      </c>
      <c r="V35" s="317">
        <f>'2.1'!V38/'1'!V$5*1000000</f>
        <v>1382.3160493343776</v>
      </c>
    </row>
    <row r="36" spans="1:23" s="75" customFormat="1" ht="15" customHeight="1">
      <c r="A36" s="81" t="s">
        <v>33</v>
      </c>
      <c r="B36" s="73" t="s">
        <v>56</v>
      </c>
      <c r="C36" s="317">
        <f>'2.1'!C39/'1'!C$5*1000000</f>
        <v>308.01169844342502</v>
      </c>
      <c r="D36" s="317">
        <f>'2.1'!D39/'1'!D$5*1000000</f>
        <v>311.16055496803722</v>
      </c>
      <c r="E36" s="317">
        <f>'2.1'!E39/'1'!E$5*1000000</f>
        <v>314.23686102173741</v>
      </c>
      <c r="F36" s="317">
        <f>'2.1'!F39/'1'!F$5*1000000</f>
        <v>318.35693610381509</v>
      </c>
      <c r="G36" s="317">
        <f>'2.1'!G39/'1'!G$5*1000000</f>
        <v>320.05875812049942</v>
      </c>
      <c r="H36" s="317">
        <f>'2.1'!H39/'1'!H$5*1000000</f>
        <v>319.6967302820961</v>
      </c>
      <c r="I36" s="317">
        <f>'2.1'!I39/'1'!I$5*1000000</f>
        <v>317.8825714285714</v>
      </c>
      <c r="J36" s="317">
        <f>'2.1'!J39/'1'!J$5*1000000</f>
        <v>314.15332118221636</v>
      </c>
      <c r="K36" s="317">
        <f>'2.1'!K39/'1'!K$5*1000000</f>
        <v>305.00049905180163</v>
      </c>
      <c r="L36" s="317">
        <f>'2.1'!L39/'1'!L$5*1000000</f>
        <v>300.75877586189682</v>
      </c>
      <c r="M36" s="317">
        <f>'2.1'!M39/'1'!M$5*1000000</f>
        <v>319.98539927048949</v>
      </c>
      <c r="N36" s="317">
        <f>'2.1'!N39/'1'!N$5*1000000</f>
        <v>322.89919523161115</v>
      </c>
      <c r="O36" s="317">
        <f>'2.1'!O39/'1'!O$5*1000000</f>
        <v>325.66629044625063</v>
      </c>
      <c r="P36" s="317">
        <f>'2.1'!P39/'1'!P$5*1000000</f>
        <v>284.16698627981668</v>
      </c>
      <c r="Q36" s="317">
        <f>'2.1'!Q39/'1'!Q$5*1000000</f>
        <v>273.70029883318773</v>
      </c>
      <c r="R36" s="317">
        <f>'2.1'!R39/'1'!R$5*1000000</f>
        <v>267.26060507527063</v>
      </c>
      <c r="S36" s="317">
        <f>'2.1'!S39/'1'!S$5*1000000</f>
        <v>252.70671624380216</v>
      </c>
      <c r="T36" s="317">
        <f>'2.1'!T39/'1'!T$5*1000000</f>
        <v>252.46950310067555</v>
      </c>
      <c r="U36" s="317">
        <f>'2.1'!U39/'1'!U$5*1000000</f>
        <v>251.5556408948195</v>
      </c>
      <c r="V36" s="317">
        <f>'2.1'!V39/'1'!V$5*1000000</f>
        <v>243.02795673453406</v>
      </c>
    </row>
    <row r="37" spans="1:23" s="75" customFormat="1" ht="15" customHeight="1">
      <c r="A37" s="346" t="s">
        <v>28</v>
      </c>
      <c r="B37" s="189" t="s">
        <v>56</v>
      </c>
      <c r="C37" s="317">
        <f>SUM(C32:C36)</f>
        <v>20358.781636463671</v>
      </c>
      <c r="D37" s="317">
        <f>SUM(D32:D36)</f>
        <v>19709.227230453955</v>
      </c>
      <c r="E37" s="317">
        <f t="shared" ref="E37:S37" si="4">SUM(E32:E36)</f>
        <v>19249.086505670741</v>
      </c>
      <c r="F37" s="317">
        <f t="shared" si="4"/>
        <v>19310.810738489021</v>
      </c>
      <c r="G37" s="317">
        <f t="shared" si="4"/>
        <v>18790.362361773368</v>
      </c>
      <c r="H37" s="317">
        <f t="shared" si="4"/>
        <v>17949.28090622311</v>
      </c>
      <c r="I37" s="317">
        <f t="shared" si="4"/>
        <v>17895.295091723819</v>
      </c>
      <c r="J37" s="317">
        <f t="shared" si="4"/>
        <v>17440.956270226547</v>
      </c>
      <c r="K37" s="317">
        <f t="shared" si="4"/>
        <v>17946.63075520757</v>
      </c>
      <c r="L37" s="317">
        <f t="shared" si="4"/>
        <v>17066.780346508</v>
      </c>
      <c r="M37" s="317">
        <f t="shared" si="4"/>
        <v>16706.008711616425</v>
      </c>
      <c r="N37" s="317">
        <f t="shared" si="4"/>
        <v>17493.671664099369</v>
      </c>
      <c r="O37" s="317">
        <f t="shared" si="4"/>
        <v>16780.840633919612</v>
      </c>
      <c r="P37" s="317">
        <f t="shared" si="4"/>
        <v>17687.885214987218</v>
      </c>
      <c r="Q37" s="317">
        <f t="shared" si="4"/>
        <v>16583.521617713352</v>
      </c>
      <c r="R37" s="317">
        <f t="shared" si="4"/>
        <v>16871.331743883024</v>
      </c>
      <c r="S37" s="317">
        <f t="shared" si="4"/>
        <v>17249.136639390996</v>
      </c>
      <c r="T37" s="317">
        <f>SUM(T32:T36)</f>
        <v>16781.960182599858</v>
      </c>
      <c r="U37" s="317">
        <f>SUM(U32:U36)</f>
        <v>17520.494639592216</v>
      </c>
      <c r="V37" s="317">
        <f>SUM(V32:V36)</f>
        <v>17678.013737412777</v>
      </c>
    </row>
    <row r="38" spans="1:23" s="75" customFormat="1" ht="18" customHeight="1">
      <c r="A38" s="50" t="s">
        <v>25</v>
      </c>
      <c r="B38" s="79"/>
      <c r="C38" s="97"/>
      <c r="D38" s="97"/>
      <c r="E38" s="97"/>
      <c r="F38" s="97"/>
      <c r="G38" s="97"/>
      <c r="H38" s="97"/>
      <c r="I38" s="97"/>
      <c r="J38" s="97"/>
    </row>
    <row r="39" spans="1:23" s="66" customFormat="1" ht="15" customHeight="1">
      <c r="A39" s="47" t="s">
        <v>42</v>
      </c>
    </row>
    <row r="40" spans="1:23" s="66" customFormat="1" ht="15" customHeight="1">
      <c r="A40" s="109" t="s">
        <v>43</v>
      </c>
    </row>
    <row r="41" spans="1:23" s="66" customFormat="1" ht="15" customHeight="1">
      <c r="A41" s="106" t="s">
        <v>44</v>
      </c>
      <c r="C41" s="107"/>
      <c r="D41" s="107"/>
      <c r="E41" s="107"/>
      <c r="F41" s="107"/>
      <c r="G41" s="107"/>
      <c r="H41" s="107"/>
      <c r="I41" s="107"/>
    </row>
    <row r="42" spans="1:23">
      <c r="A42" s="47"/>
    </row>
    <row r="43" spans="1:23">
      <c r="A43" s="47"/>
    </row>
    <row r="44" spans="1:23">
      <c r="A44" s="47"/>
    </row>
    <row r="45" spans="1:23">
      <c r="A45" s="265"/>
      <c r="B45" s="265"/>
      <c r="C45" s="265"/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5"/>
      <c r="U45" s="265"/>
      <c r="V45" s="265"/>
      <c r="W45" s="265"/>
    </row>
    <row r="46" spans="1:23">
      <c r="A46" s="265"/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265"/>
      <c r="Q46" s="265"/>
      <c r="R46" s="265"/>
      <c r="S46" s="265"/>
      <c r="T46" s="265"/>
      <c r="U46" s="265"/>
      <c r="V46" s="265"/>
      <c r="W46" s="265"/>
    </row>
    <row r="47" spans="1:23">
      <c r="A47" s="265"/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</row>
    <row r="48" spans="1:23">
      <c r="A48" s="265"/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</row>
    <row r="49" spans="1:23">
      <c r="A49" s="265"/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</row>
    <row r="50" spans="1:23">
      <c r="A50" s="265"/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  <c r="P50" s="265"/>
      <c r="Q50" s="265"/>
      <c r="R50" s="265"/>
      <c r="S50" s="265"/>
      <c r="T50" s="265"/>
      <c r="U50" s="265"/>
      <c r="V50" s="265"/>
      <c r="W50" s="265"/>
    </row>
  </sheetData>
  <pageMargins left="0.59055118110236227" right="0.19685039370078741" top="0.78740157480314965" bottom="0.78740157480314965" header="0.11811023622047245" footer="0.19685039370078741"/>
  <pageSetup paperSize="9" scale="70" firstPageNumber="13" orientation="portrait" r:id="rId1"/>
  <headerFooter alignWithMargins="0">
    <oddFooter>&amp;L&amp;"MetaNormalLF-Roman,Standard"Statistisches Bundesamt, Private Haushalte und Umwelt,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5</vt:i4>
      </vt:variant>
    </vt:vector>
  </HeadingPairs>
  <TitlesOfParts>
    <vt:vector size="21" baseType="lpstr">
      <vt:lpstr>Titel</vt:lpstr>
      <vt:lpstr>Inhalt</vt:lpstr>
      <vt:lpstr>Einführung</vt:lpstr>
      <vt:lpstr>Glossar</vt:lpstr>
      <vt:lpstr>1</vt:lpstr>
      <vt:lpstr>2.1</vt:lpstr>
      <vt:lpstr>2.2</vt:lpstr>
      <vt:lpstr>2.3</vt:lpstr>
      <vt:lpstr>3.1</vt:lpstr>
      <vt:lpstr>3.2</vt:lpstr>
      <vt:lpstr>4.1</vt:lpstr>
      <vt:lpstr>4.2</vt:lpstr>
      <vt:lpstr>5</vt:lpstr>
      <vt:lpstr>6</vt:lpstr>
      <vt:lpstr>7.1</vt:lpstr>
      <vt:lpstr>7.2</vt:lpstr>
      <vt:lpstr>'4.2'!Druckbereich</vt:lpstr>
      <vt:lpstr>Titel!Druckbereich</vt:lpstr>
      <vt:lpstr>'7.2'!Drucktitel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2021-07-14T10:50:07Z</dcterms:created>
  <dcterms:modified xsi:type="dcterms:W3CDTF">2021-07-14T10:50:14Z</dcterms:modified>
</cp:coreProperties>
</file>