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4385" yWindow="-15" windowWidth="14430" windowHeight="14055" tabRatio="883"/>
  </bookViews>
  <sheets>
    <sheet name="Titel" sheetId="184" r:id="rId1"/>
    <sheet name="Inhalt" sheetId="74" r:id="rId2"/>
    <sheet name="Einführung" sheetId="185" r:id="rId3"/>
    <sheet name="Glossar" sheetId="186" r:id="rId4"/>
    <sheet name="3.1.1" sheetId="161" r:id="rId5"/>
    <sheet name="3.1.2" sheetId="122" r:id="rId6"/>
    <sheet name="3.2.1" sheetId="129" r:id="rId7"/>
    <sheet name="3.2.2" sheetId="126" r:id="rId8"/>
    <sheet name="3.2.3.1" sheetId="117" r:id="rId9"/>
    <sheet name="3.2.3.2" sheetId="154" r:id="rId10"/>
    <sheet name="3.2.3.3" sheetId="173" r:id="rId11"/>
    <sheet name="3.2.4" sheetId="138" r:id="rId12"/>
    <sheet name="3.2.5" sheetId="146" r:id="rId13"/>
    <sheet name="3.2.6" sheetId="147" r:id="rId14"/>
    <sheet name="3.3.1" sheetId="132" r:id="rId15"/>
    <sheet name="3.3.2" sheetId="135" r:id="rId16"/>
    <sheet name="3.3.3.1" sheetId="136" r:id="rId17"/>
    <sheet name="3.3.3.2" sheetId="145" r:id="rId18"/>
    <sheet name="3.3.4" sheetId="63" r:id="rId19"/>
    <sheet name="3.3.5" sheetId="123" r:id="rId20"/>
    <sheet name="3.3.6.1" sheetId="150" r:id="rId21"/>
    <sheet name="3.3.6.2" sheetId="151" r:id="rId22"/>
    <sheet name="3.3.6.3" sheetId="153" r:id="rId23"/>
    <sheet name="3.3.6.4" sheetId="158" r:id="rId24"/>
    <sheet name="3.3.6.5" sheetId="163" r:id="rId25"/>
    <sheet name="3.3.6.6" sheetId="175" r:id="rId26"/>
    <sheet name="3.3.6.7" sheetId="187" r:id="rId27"/>
    <sheet name="3.4.1" sheetId="177" r:id="rId28"/>
    <sheet name="3.4.2" sheetId="178" r:id="rId29"/>
    <sheet name="3.4.3" sheetId="180" r:id="rId30"/>
    <sheet name="3.5.1" sheetId="69" r:id="rId31"/>
    <sheet name="3.5.2.1" sheetId="143" r:id="rId32"/>
    <sheet name="3.5.2.2" sheetId="155" r:id="rId33"/>
    <sheet name="3.5.2.3" sheetId="174" r:id="rId34"/>
    <sheet name="3.5.3" sheetId="84" r:id="rId35"/>
  </sheets>
  <definedNames>
    <definedName name="_xlnm.Print_Titles" localSheetId="16">'3.3.3.1'!$1:$5</definedName>
    <definedName name="Print_Titles" localSheetId="16">'3.3.3.1'!$1:$5</definedName>
    <definedName name="Text20" localSheetId="0">Titel!$B$58</definedName>
    <definedName name="Text9" localSheetId="0">Titel!$B$57</definedName>
  </definedNames>
  <calcPr calcId="145621"/>
</workbook>
</file>

<file path=xl/calcChain.xml><?xml version="1.0" encoding="utf-8"?>
<calcChain xmlns="http://schemas.openxmlformats.org/spreadsheetml/2006/main">
  <c r="I134" i="161" l="1"/>
  <c r="I135" i="161"/>
  <c r="I137" i="161"/>
  <c r="I138" i="161"/>
  <c r="I139" i="161"/>
  <c r="I133" i="161"/>
  <c r="D138" i="161"/>
  <c r="D139" i="161"/>
  <c r="D137" i="161"/>
  <c r="D134" i="161"/>
  <c r="D135" i="161"/>
  <c r="D133" i="161"/>
  <c r="R43" i="146" l="1"/>
  <c r="S43" i="146"/>
  <c r="T43" i="146"/>
  <c r="H43" i="146"/>
  <c r="C43" i="146"/>
  <c r="M43" i="146"/>
  <c r="E121" i="136"/>
  <c r="E122" i="136"/>
  <c r="E120" i="136"/>
  <c r="F120" i="136"/>
  <c r="G120" i="136"/>
  <c r="F121" i="136"/>
  <c r="G121" i="136"/>
  <c r="F122" i="136"/>
  <c r="G122" i="136"/>
  <c r="D121" i="136"/>
  <c r="D122" i="136"/>
  <c r="D120" i="136"/>
  <c r="E100" i="136"/>
  <c r="F100" i="136"/>
  <c r="G100" i="136"/>
  <c r="D100" i="136"/>
  <c r="E98" i="136"/>
  <c r="F98" i="136"/>
  <c r="G98" i="136"/>
  <c r="D98" i="136"/>
  <c r="E93" i="136"/>
  <c r="E92" i="136"/>
  <c r="E91" i="136"/>
  <c r="F91" i="136"/>
  <c r="G91" i="136"/>
  <c r="F92" i="136"/>
  <c r="G92" i="136"/>
  <c r="F93" i="136"/>
  <c r="G93" i="136"/>
  <c r="D92" i="136"/>
  <c r="D93" i="136"/>
  <c r="D91" i="136"/>
  <c r="E71" i="136"/>
  <c r="F71" i="136"/>
  <c r="G71" i="136"/>
  <c r="D71" i="136"/>
  <c r="G69" i="136"/>
  <c r="E69" i="136"/>
  <c r="F69" i="136"/>
  <c r="D69" i="136"/>
  <c r="F16" i="136"/>
  <c r="F70" i="180"/>
  <c r="J51" i="150"/>
  <c r="K51" i="150"/>
  <c r="L51" i="150"/>
  <c r="M51" i="150"/>
  <c r="N51" i="150"/>
  <c r="O51" i="150"/>
  <c r="P51" i="150"/>
  <c r="Q51" i="150"/>
  <c r="R51" i="150"/>
  <c r="S51" i="150"/>
  <c r="T51" i="150"/>
  <c r="U51" i="150"/>
  <c r="J52" i="150"/>
  <c r="K52" i="150"/>
  <c r="L52" i="150"/>
  <c r="M52" i="150"/>
  <c r="N52" i="150"/>
  <c r="O52" i="150"/>
  <c r="P52" i="150"/>
  <c r="Q52" i="150"/>
  <c r="R52" i="150"/>
  <c r="S52" i="150"/>
  <c r="T52" i="150"/>
  <c r="U52" i="150"/>
  <c r="J53" i="150"/>
  <c r="K53" i="150"/>
  <c r="L53" i="150"/>
  <c r="M53" i="150"/>
  <c r="N53" i="150"/>
  <c r="O53" i="150"/>
  <c r="P53" i="150"/>
  <c r="Q53" i="150"/>
  <c r="R53" i="150"/>
  <c r="S53" i="150"/>
  <c r="T53" i="150"/>
  <c r="U53" i="150"/>
  <c r="I53" i="150"/>
  <c r="I52" i="150"/>
  <c r="I51" i="150"/>
  <c r="D7" i="153"/>
  <c r="G26" i="174" l="1"/>
  <c r="T76" i="84" l="1"/>
  <c r="T74" i="84"/>
  <c r="G8" i="155"/>
  <c r="G9" i="155"/>
  <c r="G10" i="155"/>
  <c r="G11" i="155"/>
  <c r="G12" i="155"/>
  <c r="G13" i="155"/>
  <c r="G14" i="155"/>
  <c r="G15" i="155"/>
  <c r="G16" i="155"/>
  <c r="G17" i="155"/>
  <c r="G18" i="155"/>
  <c r="G19" i="155"/>
  <c r="G20" i="155"/>
  <c r="G21" i="155"/>
  <c r="G22" i="155"/>
  <c r="G23" i="155"/>
  <c r="G24" i="155"/>
  <c r="G25" i="155"/>
  <c r="G26" i="155"/>
  <c r="G27" i="155"/>
  <c r="G28" i="155"/>
  <c r="G29" i="155"/>
  <c r="G30" i="155"/>
  <c r="G31" i="155"/>
  <c r="G32" i="155"/>
  <c r="G33" i="155"/>
  <c r="G34" i="155"/>
  <c r="G35" i="155"/>
  <c r="G36" i="155"/>
  <c r="G37" i="155"/>
  <c r="G38" i="155"/>
  <c r="G39" i="155"/>
  <c r="G40" i="155"/>
  <c r="G41" i="155"/>
  <c r="G42" i="155"/>
  <c r="G43" i="155"/>
  <c r="G44" i="155"/>
  <c r="G45" i="155"/>
  <c r="G46" i="155"/>
  <c r="G47" i="155"/>
  <c r="G48" i="155"/>
  <c r="G49" i="155"/>
  <c r="G50" i="155"/>
  <c r="G51" i="155"/>
  <c r="G52" i="155"/>
  <c r="G53" i="155"/>
  <c r="G54" i="155"/>
  <c r="G55" i="155"/>
  <c r="G56" i="155"/>
  <c r="G57" i="155"/>
  <c r="G58" i="155"/>
  <c r="G59" i="155"/>
  <c r="G60" i="155"/>
  <c r="G61" i="155"/>
  <c r="G62" i="155"/>
  <c r="G63" i="155"/>
  <c r="G64" i="155"/>
  <c r="G65" i="155"/>
  <c r="G66" i="155"/>
  <c r="G67" i="155"/>
  <c r="G68" i="155"/>
  <c r="G69" i="155"/>
  <c r="G70" i="155"/>
  <c r="G71" i="155"/>
  <c r="G72" i="155"/>
  <c r="G73" i="155"/>
  <c r="G7" i="155"/>
  <c r="I75" i="155"/>
  <c r="I77" i="155" s="1"/>
  <c r="J75" i="155"/>
  <c r="J77" i="155" s="1"/>
  <c r="O75" i="155"/>
  <c r="O77" i="155" s="1"/>
  <c r="R75" i="155"/>
  <c r="R77" i="155" s="1"/>
  <c r="X75" i="143"/>
  <c r="X77" i="143" s="1"/>
  <c r="T76" i="69"/>
  <c r="T74" i="69"/>
  <c r="D74" i="180"/>
  <c r="E74" i="180"/>
  <c r="C74" i="180"/>
  <c r="F9" i="180"/>
  <c r="F10" i="180"/>
  <c r="F11" i="180"/>
  <c r="F12" i="180"/>
  <c r="F13" i="180"/>
  <c r="F14" i="180"/>
  <c r="F15" i="180"/>
  <c r="F16" i="180"/>
  <c r="F17" i="180"/>
  <c r="F18" i="180"/>
  <c r="F19" i="180"/>
  <c r="F20" i="180"/>
  <c r="F21" i="180"/>
  <c r="F22" i="180"/>
  <c r="F23" i="180"/>
  <c r="F24" i="180"/>
  <c r="F25" i="180"/>
  <c r="F26" i="180"/>
  <c r="F27" i="180"/>
  <c r="F28" i="180"/>
  <c r="F29" i="180"/>
  <c r="F30" i="180"/>
  <c r="F31" i="180"/>
  <c r="F32" i="180"/>
  <c r="F33" i="180"/>
  <c r="F34" i="180"/>
  <c r="F35" i="180"/>
  <c r="F36" i="180"/>
  <c r="F37" i="180"/>
  <c r="F38" i="180"/>
  <c r="F39" i="180"/>
  <c r="F40" i="180"/>
  <c r="F41" i="180"/>
  <c r="F42" i="180"/>
  <c r="F43" i="180"/>
  <c r="F44" i="180"/>
  <c r="F45" i="180"/>
  <c r="F46" i="180"/>
  <c r="F47" i="180"/>
  <c r="F48" i="180"/>
  <c r="F49" i="180"/>
  <c r="F50" i="180"/>
  <c r="F51" i="180"/>
  <c r="F52" i="180"/>
  <c r="F53" i="180"/>
  <c r="F54" i="180"/>
  <c r="F55" i="180"/>
  <c r="F56" i="180"/>
  <c r="F57" i="180"/>
  <c r="F58" i="180"/>
  <c r="F59" i="180"/>
  <c r="F60" i="180"/>
  <c r="F61" i="180"/>
  <c r="F62" i="180"/>
  <c r="F63" i="180"/>
  <c r="F64" i="180"/>
  <c r="F65" i="180"/>
  <c r="F66" i="180"/>
  <c r="F67" i="180"/>
  <c r="F68" i="180"/>
  <c r="F69" i="180"/>
  <c r="F71" i="180"/>
  <c r="F72" i="180"/>
  <c r="F73" i="180"/>
  <c r="F8" i="180"/>
  <c r="D73" i="178"/>
  <c r="E73" i="178"/>
  <c r="C73" i="178"/>
  <c r="E26" i="175"/>
  <c r="F26" i="175"/>
  <c r="G26" i="175"/>
  <c r="H26" i="175"/>
  <c r="I26" i="175"/>
  <c r="J26" i="175"/>
  <c r="K26" i="175"/>
  <c r="L26" i="175"/>
  <c r="M26" i="175"/>
  <c r="N26" i="175"/>
  <c r="O26" i="175"/>
  <c r="P26" i="175"/>
  <c r="Q26" i="175"/>
  <c r="R26" i="175"/>
  <c r="S26" i="175"/>
  <c r="T26" i="175"/>
  <c r="U26" i="175"/>
  <c r="E28" i="175"/>
  <c r="F28" i="175"/>
  <c r="G28" i="175"/>
  <c r="H28" i="175"/>
  <c r="I28" i="175"/>
  <c r="J28" i="175"/>
  <c r="K28" i="175"/>
  <c r="L28" i="175"/>
  <c r="M28" i="175"/>
  <c r="N28" i="175"/>
  <c r="O28" i="175"/>
  <c r="P28" i="175"/>
  <c r="Q28" i="175"/>
  <c r="R28" i="175"/>
  <c r="S28" i="175"/>
  <c r="T28" i="175"/>
  <c r="U28" i="175"/>
  <c r="E29" i="175"/>
  <c r="F29" i="175"/>
  <c r="G29" i="175"/>
  <c r="H29" i="175"/>
  <c r="I29" i="175"/>
  <c r="J29" i="175"/>
  <c r="K29" i="175"/>
  <c r="L29" i="175"/>
  <c r="M29" i="175"/>
  <c r="N29" i="175"/>
  <c r="O29" i="175"/>
  <c r="P29" i="175"/>
  <c r="Q29" i="175"/>
  <c r="R29" i="175"/>
  <c r="S29" i="175"/>
  <c r="T29" i="175"/>
  <c r="U29" i="175"/>
  <c r="E30" i="175"/>
  <c r="F30" i="175"/>
  <c r="G30" i="175"/>
  <c r="H30" i="175"/>
  <c r="I30" i="175"/>
  <c r="J30" i="175"/>
  <c r="K30" i="175"/>
  <c r="L30" i="175"/>
  <c r="M30" i="175"/>
  <c r="N30" i="175"/>
  <c r="O30" i="175"/>
  <c r="P30" i="175"/>
  <c r="Q30" i="175"/>
  <c r="R30" i="175"/>
  <c r="S30" i="175"/>
  <c r="T30" i="175"/>
  <c r="U30" i="175"/>
  <c r="E31" i="175"/>
  <c r="F31" i="175"/>
  <c r="G31" i="175"/>
  <c r="H31" i="175"/>
  <c r="I31" i="175"/>
  <c r="J31" i="175"/>
  <c r="K31" i="175"/>
  <c r="L31" i="175"/>
  <c r="M31" i="175"/>
  <c r="N31" i="175"/>
  <c r="O31" i="175"/>
  <c r="P31" i="175"/>
  <c r="Q31" i="175"/>
  <c r="R31" i="175"/>
  <c r="S31" i="175"/>
  <c r="T31" i="175"/>
  <c r="U31" i="175"/>
  <c r="E33" i="175"/>
  <c r="F33" i="175"/>
  <c r="G33" i="175"/>
  <c r="H33" i="175"/>
  <c r="I33" i="175"/>
  <c r="J33" i="175"/>
  <c r="K33" i="175"/>
  <c r="L33" i="175"/>
  <c r="M33" i="175"/>
  <c r="N33" i="175"/>
  <c r="O33" i="175"/>
  <c r="P33" i="175"/>
  <c r="Q33" i="175"/>
  <c r="R33" i="175"/>
  <c r="S33" i="175"/>
  <c r="T33" i="175"/>
  <c r="U33" i="175"/>
  <c r="E34" i="175"/>
  <c r="F34" i="175"/>
  <c r="G34" i="175"/>
  <c r="H34" i="175"/>
  <c r="I34" i="175"/>
  <c r="J34" i="175"/>
  <c r="K34" i="175"/>
  <c r="L34" i="175"/>
  <c r="M34" i="175"/>
  <c r="N34" i="175"/>
  <c r="O34" i="175"/>
  <c r="P34" i="175"/>
  <c r="Q34" i="175"/>
  <c r="R34" i="175"/>
  <c r="S34" i="175"/>
  <c r="T34" i="175"/>
  <c r="U34" i="175"/>
  <c r="E35" i="175"/>
  <c r="F35" i="175"/>
  <c r="G35" i="175"/>
  <c r="H35" i="175"/>
  <c r="I35" i="175"/>
  <c r="J35" i="175"/>
  <c r="K35" i="175"/>
  <c r="L35" i="175"/>
  <c r="M35" i="175"/>
  <c r="N35" i="175"/>
  <c r="O35" i="175"/>
  <c r="P35" i="175"/>
  <c r="Q35" i="175"/>
  <c r="R35" i="175"/>
  <c r="S35" i="175"/>
  <c r="T35" i="175"/>
  <c r="U35" i="175"/>
  <c r="E36" i="175"/>
  <c r="F36" i="175"/>
  <c r="G36" i="175"/>
  <c r="H36" i="175"/>
  <c r="I36" i="175"/>
  <c r="J36" i="175"/>
  <c r="K36" i="175"/>
  <c r="L36" i="175"/>
  <c r="M36" i="175"/>
  <c r="N36" i="175"/>
  <c r="O36" i="175"/>
  <c r="P36" i="175"/>
  <c r="Q36" i="175"/>
  <c r="R36" i="175"/>
  <c r="S36" i="175"/>
  <c r="T36" i="175"/>
  <c r="U36" i="175"/>
  <c r="E38" i="175"/>
  <c r="F38" i="175"/>
  <c r="G38" i="175"/>
  <c r="H38" i="175"/>
  <c r="I38" i="175"/>
  <c r="J38" i="175"/>
  <c r="K38" i="175"/>
  <c r="L38" i="175"/>
  <c r="M38" i="175"/>
  <c r="N38" i="175"/>
  <c r="O38" i="175"/>
  <c r="P38" i="175"/>
  <c r="Q38" i="175"/>
  <c r="R38" i="175"/>
  <c r="S38" i="175"/>
  <c r="T38" i="175"/>
  <c r="U38" i="175"/>
  <c r="D38" i="175"/>
  <c r="D28" i="175"/>
  <c r="D29" i="175"/>
  <c r="D30" i="175"/>
  <c r="D31" i="175"/>
  <c r="D33" i="175"/>
  <c r="D34" i="175"/>
  <c r="D35" i="175"/>
  <c r="D36" i="175"/>
  <c r="D26" i="175"/>
  <c r="D57" i="163"/>
  <c r="E57" i="163"/>
  <c r="F57" i="163"/>
  <c r="G57" i="163"/>
  <c r="H57" i="163"/>
  <c r="I57" i="163"/>
  <c r="J57" i="163"/>
  <c r="K57" i="163"/>
  <c r="L57" i="163"/>
  <c r="M57" i="163"/>
  <c r="N57" i="163"/>
  <c r="O57" i="163"/>
  <c r="D58" i="163"/>
  <c r="E58" i="163"/>
  <c r="F58" i="163"/>
  <c r="G58" i="163"/>
  <c r="H58" i="163"/>
  <c r="I58" i="163"/>
  <c r="J58" i="163"/>
  <c r="K58" i="163"/>
  <c r="L58" i="163"/>
  <c r="M58" i="163"/>
  <c r="N58" i="163"/>
  <c r="O58" i="163"/>
  <c r="D59" i="163"/>
  <c r="E59" i="163"/>
  <c r="F59" i="163"/>
  <c r="G59" i="163"/>
  <c r="H59" i="163"/>
  <c r="I59" i="163"/>
  <c r="J59" i="163"/>
  <c r="K59" i="163"/>
  <c r="L59" i="163"/>
  <c r="M59" i="163"/>
  <c r="N59" i="163"/>
  <c r="O59" i="163"/>
  <c r="D60" i="163"/>
  <c r="E60" i="163"/>
  <c r="F60" i="163"/>
  <c r="G60" i="163"/>
  <c r="H60" i="163"/>
  <c r="I60" i="163"/>
  <c r="J60" i="163"/>
  <c r="K60" i="163"/>
  <c r="L60" i="163"/>
  <c r="M60" i="163"/>
  <c r="N60" i="163"/>
  <c r="O60" i="163"/>
  <c r="D61" i="163"/>
  <c r="E61" i="163"/>
  <c r="F61" i="163"/>
  <c r="G61" i="163"/>
  <c r="H61" i="163"/>
  <c r="I61" i="163"/>
  <c r="J61" i="163"/>
  <c r="K61" i="163"/>
  <c r="L61" i="163"/>
  <c r="M61" i="163"/>
  <c r="N61" i="163"/>
  <c r="O61" i="163"/>
  <c r="D62" i="163"/>
  <c r="E62" i="163"/>
  <c r="F62" i="163"/>
  <c r="G62" i="163"/>
  <c r="H62" i="163"/>
  <c r="I62" i="163"/>
  <c r="J62" i="163"/>
  <c r="K62" i="163"/>
  <c r="L62" i="163"/>
  <c r="M62" i="163"/>
  <c r="N62" i="163"/>
  <c r="O62" i="163"/>
  <c r="D63" i="163"/>
  <c r="E63" i="163"/>
  <c r="F63" i="163"/>
  <c r="G63" i="163"/>
  <c r="H63" i="163"/>
  <c r="I63" i="163"/>
  <c r="J63" i="163"/>
  <c r="K63" i="163"/>
  <c r="L63" i="163"/>
  <c r="M63" i="163"/>
  <c r="N63" i="163"/>
  <c r="O63" i="163"/>
  <c r="D64" i="163"/>
  <c r="E64" i="163"/>
  <c r="F64" i="163"/>
  <c r="G64" i="163"/>
  <c r="H64" i="163"/>
  <c r="I64" i="163"/>
  <c r="J64" i="163"/>
  <c r="K64" i="163"/>
  <c r="L64" i="163"/>
  <c r="M64" i="163"/>
  <c r="N64" i="163"/>
  <c r="O64" i="163"/>
  <c r="D65" i="163"/>
  <c r="E65" i="163"/>
  <c r="F65" i="163"/>
  <c r="G65" i="163"/>
  <c r="H65" i="163"/>
  <c r="I65" i="163"/>
  <c r="J65" i="163"/>
  <c r="K65" i="163"/>
  <c r="L65" i="163"/>
  <c r="M65" i="163"/>
  <c r="N65" i="163"/>
  <c r="O65" i="163"/>
  <c r="C58" i="163"/>
  <c r="C59" i="163"/>
  <c r="C60" i="163"/>
  <c r="C61" i="163"/>
  <c r="C62" i="163"/>
  <c r="C63" i="163"/>
  <c r="C64" i="163"/>
  <c r="C65" i="163"/>
  <c r="C57" i="163"/>
  <c r="D47" i="163"/>
  <c r="E47" i="163"/>
  <c r="F47" i="163"/>
  <c r="G47" i="163"/>
  <c r="H47" i="163"/>
  <c r="I47" i="163"/>
  <c r="J47" i="163"/>
  <c r="K47" i="163"/>
  <c r="L47" i="163"/>
  <c r="M47" i="163"/>
  <c r="N47" i="163"/>
  <c r="O47" i="163"/>
  <c r="D48" i="163"/>
  <c r="E48" i="163"/>
  <c r="F48" i="163"/>
  <c r="G48" i="163"/>
  <c r="H48" i="163"/>
  <c r="I48" i="163"/>
  <c r="J48" i="163"/>
  <c r="K48" i="163"/>
  <c r="L48" i="163"/>
  <c r="M48" i="163"/>
  <c r="N48" i="163"/>
  <c r="O48" i="163"/>
  <c r="D49" i="163"/>
  <c r="E49" i="163"/>
  <c r="F49" i="163"/>
  <c r="G49" i="163"/>
  <c r="H49" i="163"/>
  <c r="I49" i="163"/>
  <c r="J49" i="163"/>
  <c r="K49" i="163"/>
  <c r="L49" i="163"/>
  <c r="M49" i="163"/>
  <c r="N49" i="163"/>
  <c r="O49" i="163"/>
  <c r="D50" i="163"/>
  <c r="E50" i="163"/>
  <c r="F50" i="163"/>
  <c r="G50" i="163"/>
  <c r="H50" i="163"/>
  <c r="I50" i="163"/>
  <c r="J50" i="163"/>
  <c r="K50" i="163"/>
  <c r="L50" i="163"/>
  <c r="M50" i="163"/>
  <c r="N50" i="163"/>
  <c r="O50" i="163"/>
  <c r="D51" i="163"/>
  <c r="E51" i="163"/>
  <c r="F51" i="163"/>
  <c r="G51" i="163"/>
  <c r="H51" i="163"/>
  <c r="I51" i="163"/>
  <c r="J51" i="163"/>
  <c r="K51" i="163"/>
  <c r="L51" i="163"/>
  <c r="M51" i="163"/>
  <c r="N51" i="163"/>
  <c r="O51" i="163"/>
  <c r="D52" i="163"/>
  <c r="E52" i="163"/>
  <c r="F52" i="163"/>
  <c r="G52" i="163"/>
  <c r="H52" i="163"/>
  <c r="I52" i="163"/>
  <c r="J52" i="163"/>
  <c r="K52" i="163"/>
  <c r="L52" i="163"/>
  <c r="M52" i="163"/>
  <c r="N52" i="163"/>
  <c r="O52" i="163"/>
  <c r="D53" i="163"/>
  <c r="E53" i="163"/>
  <c r="F53" i="163"/>
  <c r="G53" i="163"/>
  <c r="H53" i="163"/>
  <c r="I53" i="163"/>
  <c r="J53" i="163"/>
  <c r="K53" i="163"/>
  <c r="L53" i="163"/>
  <c r="M53" i="163"/>
  <c r="N53" i="163"/>
  <c r="O53" i="163"/>
  <c r="D54" i="163"/>
  <c r="E54" i="163"/>
  <c r="F54" i="163"/>
  <c r="G54" i="163"/>
  <c r="H54" i="163"/>
  <c r="I54" i="163"/>
  <c r="J54" i="163"/>
  <c r="K54" i="163"/>
  <c r="L54" i="163"/>
  <c r="M54" i="163"/>
  <c r="N54" i="163"/>
  <c r="O54" i="163"/>
  <c r="D55" i="163"/>
  <c r="E55" i="163"/>
  <c r="F55" i="163"/>
  <c r="G55" i="163"/>
  <c r="H55" i="163"/>
  <c r="I55" i="163"/>
  <c r="J55" i="163"/>
  <c r="K55" i="163"/>
  <c r="L55" i="163"/>
  <c r="M55" i="163"/>
  <c r="N55" i="163"/>
  <c r="O55" i="163"/>
  <c r="C48" i="163"/>
  <c r="C49" i="163"/>
  <c r="C50" i="163"/>
  <c r="C51" i="163"/>
  <c r="C52" i="163"/>
  <c r="C53" i="163"/>
  <c r="C54" i="163"/>
  <c r="C55" i="163"/>
  <c r="C47" i="163"/>
  <c r="D37" i="163"/>
  <c r="E37" i="163"/>
  <c r="F37" i="163"/>
  <c r="G37" i="163"/>
  <c r="H37" i="163"/>
  <c r="I37" i="163"/>
  <c r="J37" i="163"/>
  <c r="K37" i="163"/>
  <c r="L37" i="163"/>
  <c r="M37" i="163"/>
  <c r="N37" i="163"/>
  <c r="O37" i="163"/>
  <c r="D38" i="163"/>
  <c r="E38" i="163"/>
  <c r="F38" i="163"/>
  <c r="G38" i="163"/>
  <c r="H38" i="163"/>
  <c r="I38" i="163"/>
  <c r="J38" i="163"/>
  <c r="K38" i="163"/>
  <c r="L38" i="163"/>
  <c r="M38" i="163"/>
  <c r="N38" i="163"/>
  <c r="O38" i="163"/>
  <c r="D39" i="163"/>
  <c r="E39" i="163"/>
  <c r="F39" i="163"/>
  <c r="G39" i="163"/>
  <c r="H39" i="163"/>
  <c r="I39" i="163"/>
  <c r="J39" i="163"/>
  <c r="K39" i="163"/>
  <c r="L39" i="163"/>
  <c r="M39" i="163"/>
  <c r="N39" i="163"/>
  <c r="O39" i="163"/>
  <c r="D40" i="163"/>
  <c r="E40" i="163"/>
  <c r="F40" i="163"/>
  <c r="G40" i="163"/>
  <c r="H40" i="163"/>
  <c r="I40" i="163"/>
  <c r="J40" i="163"/>
  <c r="K40" i="163"/>
  <c r="L40" i="163"/>
  <c r="M40" i="163"/>
  <c r="N40" i="163"/>
  <c r="O40" i="163"/>
  <c r="D41" i="163"/>
  <c r="E41" i="163"/>
  <c r="F41" i="163"/>
  <c r="G41" i="163"/>
  <c r="H41" i="163"/>
  <c r="I41" i="163"/>
  <c r="J41" i="163"/>
  <c r="K41" i="163"/>
  <c r="L41" i="163"/>
  <c r="M41" i="163"/>
  <c r="N41" i="163"/>
  <c r="O41" i="163"/>
  <c r="D42" i="163"/>
  <c r="E42" i="163"/>
  <c r="F42" i="163"/>
  <c r="G42" i="163"/>
  <c r="H42" i="163"/>
  <c r="I42" i="163"/>
  <c r="J42" i="163"/>
  <c r="K42" i="163"/>
  <c r="L42" i="163"/>
  <c r="M42" i="163"/>
  <c r="N42" i="163"/>
  <c r="O42" i="163"/>
  <c r="D43" i="163"/>
  <c r="E43" i="163"/>
  <c r="F43" i="163"/>
  <c r="G43" i="163"/>
  <c r="H43" i="163"/>
  <c r="I43" i="163"/>
  <c r="J43" i="163"/>
  <c r="K43" i="163"/>
  <c r="L43" i="163"/>
  <c r="M43" i="163"/>
  <c r="N43" i="163"/>
  <c r="O43" i="163"/>
  <c r="D44" i="163"/>
  <c r="E44" i="163"/>
  <c r="F44" i="163"/>
  <c r="G44" i="163"/>
  <c r="H44" i="163"/>
  <c r="I44" i="163"/>
  <c r="J44" i="163"/>
  <c r="K44" i="163"/>
  <c r="L44" i="163"/>
  <c r="M44" i="163"/>
  <c r="N44" i="163"/>
  <c r="O44" i="163"/>
  <c r="D45" i="163"/>
  <c r="E45" i="163"/>
  <c r="F45" i="163"/>
  <c r="G45" i="163"/>
  <c r="H45" i="163"/>
  <c r="I45" i="163"/>
  <c r="J45" i="163"/>
  <c r="K45" i="163"/>
  <c r="L45" i="163"/>
  <c r="M45" i="163"/>
  <c r="N45" i="163"/>
  <c r="O45" i="163"/>
  <c r="C45" i="163"/>
  <c r="C38" i="163"/>
  <c r="C39" i="163"/>
  <c r="C40" i="163"/>
  <c r="C41" i="163"/>
  <c r="C42" i="163"/>
  <c r="C43" i="163"/>
  <c r="C44" i="163"/>
  <c r="C37" i="163"/>
  <c r="D26" i="163"/>
  <c r="E26" i="163"/>
  <c r="F26" i="163"/>
  <c r="G26" i="163"/>
  <c r="H26" i="163"/>
  <c r="I26" i="163"/>
  <c r="J26" i="163"/>
  <c r="J29" i="163" s="1"/>
  <c r="J32" i="163" s="1"/>
  <c r="J34" i="163" s="1"/>
  <c r="K26" i="163"/>
  <c r="K29" i="163" s="1"/>
  <c r="K32" i="163" s="1"/>
  <c r="K34" i="163" s="1"/>
  <c r="L26" i="163"/>
  <c r="M26" i="163"/>
  <c r="N26" i="163"/>
  <c r="O26" i="163"/>
  <c r="D27" i="163"/>
  <c r="E27" i="163"/>
  <c r="F27" i="163"/>
  <c r="G27" i="163"/>
  <c r="H27" i="163"/>
  <c r="I27" i="163"/>
  <c r="J27" i="163"/>
  <c r="K27" i="163"/>
  <c r="L27" i="163"/>
  <c r="M27" i="163"/>
  <c r="N27" i="163"/>
  <c r="O27" i="163"/>
  <c r="D28" i="163"/>
  <c r="E28" i="163"/>
  <c r="F28" i="163"/>
  <c r="G28" i="163"/>
  <c r="H28" i="163"/>
  <c r="I28" i="163"/>
  <c r="J28" i="163"/>
  <c r="K28" i="163"/>
  <c r="L28" i="163"/>
  <c r="M28" i="163"/>
  <c r="N28" i="163"/>
  <c r="O28" i="163"/>
  <c r="D29" i="163"/>
  <c r="E29" i="163"/>
  <c r="F29" i="163"/>
  <c r="G29" i="163"/>
  <c r="H29" i="163"/>
  <c r="I29" i="163"/>
  <c r="L29" i="163"/>
  <c r="M29" i="163"/>
  <c r="N29" i="163"/>
  <c r="O29" i="163"/>
  <c r="D30" i="163"/>
  <c r="E30" i="163"/>
  <c r="F30" i="163"/>
  <c r="G30" i="163"/>
  <c r="H30" i="163"/>
  <c r="I30" i="163"/>
  <c r="J30" i="163"/>
  <c r="K30" i="163"/>
  <c r="L30" i="163"/>
  <c r="M30" i="163"/>
  <c r="N30" i="163"/>
  <c r="O30" i="163"/>
  <c r="D31" i="163"/>
  <c r="E31" i="163"/>
  <c r="F31" i="163"/>
  <c r="G31" i="163"/>
  <c r="H31" i="163"/>
  <c r="I31" i="163"/>
  <c r="J31" i="163"/>
  <c r="K31" i="163"/>
  <c r="L31" i="163"/>
  <c r="M31" i="163"/>
  <c r="N31" i="163"/>
  <c r="O31" i="163"/>
  <c r="D32" i="163"/>
  <c r="E32" i="163"/>
  <c r="F32" i="163"/>
  <c r="G32" i="163"/>
  <c r="H32" i="163"/>
  <c r="I32" i="163"/>
  <c r="L32" i="163"/>
  <c r="M32" i="163"/>
  <c r="N32" i="163"/>
  <c r="O32" i="163"/>
  <c r="D33" i="163"/>
  <c r="E33" i="163"/>
  <c r="F33" i="163"/>
  <c r="G33" i="163"/>
  <c r="H33" i="163"/>
  <c r="I33" i="163"/>
  <c r="J33" i="163"/>
  <c r="K33" i="163"/>
  <c r="L33" i="163"/>
  <c r="M33" i="163"/>
  <c r="N33" i="163"/>
  <c r="O33" i="163"/>
  <c r="D34" i="163"/>
  <c r="E34" i="163"/>
  <c r="F34" i="163"/>
  <c r="G34" i="163"/>
  <c r="H34" i="163"/>
  <c r="I34" i="163"/>
  <c r="L34" i="163"/>
  <c r="M34" i="163"/>
  <c r="N34" i="163"/>
  <c r="O34" i="163"/>
  <c r="C34" i="163"/>
  <c r="C33" i="163"/>
  <c r="C32" i="163"/>
  <c r="C31" i="163"/>
  <c r="C30" i="163"/>
  <c r="C29" i="163"/>
  <c r="C27" i="163"/>
  <c r="C28" i="163"/>
  <c r="C26" i="163"/>
  <c r="E19" i="163"/>
  <c r="E22" i="163" s="1"/>
  <c r="E24" i="163" s="1"/>
  <c r="F19" i="163"/>
  <c r="I19" i="163"/>
  <c r="J19" i="163"/>
  <c r="M19" i="163"/>
  <c r="M22" i="163" s="1"/>
  <c r="M24" i="163" s="1"/>
  <c r="N19" i="163"/>
  <c r="D19" i="163"/>
  <c r="D22" i="163" s="1"/>
  <c r="D24" i="163" s="1"/>
  <c r="G19" i="163"/>
  <c r="G22" i="163" s="1"/>
  <c r="G24" i="163" s="1"/>
  <c r="H19" i="163"/>
  <c r="H22" i="163" s="1"/>
  <c r="H24" i="163" s="1"/>
  <c r="K19" i="163"/>
  <c r="K22" i="163" s="1"/>
  <c r="K24" i="163" s="1"/>
  <c r="L19" i="163"/>
  <c r="L22" i="163" s="1"/>
  <c r="L24" i="163" s="1"/>
  <c r="O19" i="163"/>
  <c r="O22" i="163" s="1"/>
  <c r="O24" i="163" s="1"/>
  <c r="C19" i="163"/>
  <c r="I14" i="163"/>
  <c r="J14" i="163"/>
  <c r="D14" i="163"/>
  <c r="E14" i="163"/>
  <c r="F14" i="163"/>
  <c r="G14" i="163"/>
  <c r="H14" i="163"/>
  <c r="K14" i="163"/>
  <c r="L14" i="163"/>
  <c r="M14" i="163"/>
  <c r="N14" i="163"/>
  <c r="O14" i="163"/>
  <c r="C14" i="163"/>
  <c r="D12" i="163"/>
  <c r="E12" i="163"/>
  <c r="F12" i="163"/>
  <c r="G12" i="163"/>
  <c r="H12" i="163"/>
  <c r="I12" i="163"/>
  <c r="J12" i="163"/>
  <c r="K12" i="163"/>
  <c r="L12" i="163"/>
  <c r="M12" i="163"/>
  <c r="N12" i="163"/>
  <c r="O12" i="163"/>
  <c r="C12" i="163"/>
  <c r="I9" i="163"/>
  <c r="J9" i="163"/>
  <c r="D9" i="163"/>
  <c r="E9" i="163"/>
  <c r="F9" i="163"/>
  <c r="G9" i="163"/>
  <c r="H9" i="163"/>
  <c r="K9" i="163"/>
  <c r="L9" i="163"/>
  <c r="M9" i="163"/>
  <c r="N9" i="163"/>
  <c r="O9" i="163"/>
  <c r="C9" i="163"/>
  <c r="E15" i="158"/>
  <c r="F15" i="158"/>
  <c r="G15" i="158"/>
  <c r="H15" i="158"/>
  <c r="I15" i="158"/>
  <c r="J15" i="158"/>
  <c r="K15" i="158"/>
  <c r="L15" i="158"/>
  <c r="M15" i="158"/>
  <c r="N15" i="158"/>
  <c r="O15" i="158"/>
  <c r="O35" i="158" s="1"/>
  <c r="P15" i="158"/>
  <c r="E16" i="158"/>
  <c r="F16" i="158"/>
  <c r="G16" i="158"/>
  <c r="H16" i="158"/>
  <c r="I16" i="158"/>
  <c r="J16" i="158"/>
  <c r="K16" i="158"/>
  <c r="L16" i="158"/>
  <c r="M16" i="158"/>
  <c r="N16" i="158"/>
  <c r="O16" i="158"/>
  <c r="O36" i="158" s="1"/>
  <c r="P16" i="158"/>
  <c r="E17" i="158"/>
  <c r="F17" i="158"/>
  <c r="G17" i="158"/>
  <c r="H17" i="158"/>
  <c r="I17" i="158"/>
  <c r="J17" i="158"/>
  <c r="K17" i="158"/>
  <c r="L17" i="158"/>
  <c r="M17" i="158"/>
  <c r="N17" i="158"/>
  <c r="O17" i="158"/>
  <c r="O37" i="158" s="1"/>
  <c r="P17" i="158"/>
  <c r="E18" i="158"/>
  <c r="F18" i="158"/>
  <c r="G18" i="158"/>
  <c r="H18" i="158"/>
  <c r="I18" i="158"/>
  <c r="J18" i="158"/>
  <c r="K18" i="158"/>
  <c r="L18" i="158"/>
  <c r="M18" i="158"/>
  <c r="N18" i="158"/>
  <c r="O18" i="158"/>
  <c r="O38" i="158" s="1"/>
  <c r="P18" i="158"/>
  <c r="E19" i="158"/>
  <c r="F19" i="158"/>
  <c r="G19" i="158"/>
  <c r="H19" i="158"/>
  <c r="I19" i="158"/>
  <c r="J19" i="158"/>
  <c r="K19" i="158"/>
  <c r="L19" i="158"/>
  <c r="M19" i="158"/>
  <c r="N19" i="158"/>
  <c r="O19" i="158"/>
  <c r="O39" i="158" s="1"/>
  <c r="P19" i="158"/>
  <c r="E20" i="158"/>
  <c r="F20" i="158"/>
  <c r="G20" i="158"/>
  <c r="H20" i="158"/>
  <c r="I20" i="158"/>
  <c r="J20" i="158"/>
  <c r="K20" i="158"/>
  <c r="L20" i="158"/>
  <c r="M20" i="158"/>
  <c r="N20" i="158"/>
  <c r="O20" i="158"/>
  <c r="O40" i="158" s="1"/>
  <c r="P20" i="158"/>
  <c r="E21" i="158"/>
  <c r="F21" i="158"/>
  <c r="G21" i="158"/>
  <c r="H21" i="158"/>
  <c r="I21" i="158"/>
  <c r="J21" i="158"/>
  <c r="K21" i="158"/>
  <c r="L21" i="158"/>
  <c r="M21" i="158"/>
  <c r="N21" i="158"/>
  <c r="O21" i="158"/>
  <c r="P21" i="158"/>
  <c r="D16" i="158"/>
  <c r="D17" i="158"/>
  <c r="D18" i="158"/>
  <c r="D19" i="158"/>
  <c r="D20" i="158"/>
  <c r="D21" i="158"/>
  <c r="D15" i="158"/>
  <c r="H7" i="158"/>
  <c r="L7" i="158"/>
  <c r="P7" i="158"/>
  <c r="D13" i="158"/>
  <c r="E7" i="158"/>
  <c r="F7" i="158"/>
  <c r="G7" i="158"/>
  <c r="I7" i="158"/>
  <c r="J7" i="158"/>
  <c r="K7" i="158"/>
  <c r="M7" i="158"/>
  <c r="N7" i="158"/>
  <c r="O7" i="158"/>
  <c r="O27" i="158" s="1"/>
  <c r="E8" i="158"/>
  <c r="F8" i="158"/>
  <c r="G8" i="158"/>
  <c r="I8" i="158"/>
  <c r="J8" i="158"/>
  <c r="K8" i="158"/>
  <c r="M8" i="158"/>
  <c r="N8" i="158"/>
  <c r="O8" i="158"/>
  <c r="O28" i="158" s="1"/>
  <c r="E9" i="158"/>
  <c r="F9" i="158"/>
  <c r="G9" i="158"/>
  <c r="I9" i="158"/>
  <c r="J9" i="158"/>
  <c r="K9" i="158"/>
  <c r="M9" i="158"/>
  <c r="N9" i="158"/>
  <c r="O9" i="158"/>
  <c r="O29" i="158" s="1"/>
  <c r="E10" i="158"/>
  <c r="F10" i="158"/>
  <c r="G10" i="158"/>
  <c r="I10" i="158"/>
  <c r="J10" i="158"/>
  <c r="K10" i="158"/>
  <c r="M10" i="158"/>
  <c r="N10" i="158"/>
  <c r="O10" i="158"/>
  <c r="O30" i="158" s="1"/>
  <c r="E11" i="158"/>
  <c r="F11" i="158"/>
  <c r="G11" i="158"/>
  <c r="I11" i="158"/>
  <c r="J11" i="158"/>
  <c r="K11" i="158"/>
  <c r="M11" i="158"/>
  <c r="N11" i="158"/>
  <c r="O11" i="158"/>
  <c r="O31" i="158" s="1"/>
  <c r="E12" i="158"/>
  <c r="F12" i="158"/>
  <c r="G12" i="158"/>
  <c r="I12" i="158"/>
  <c r="J12" i="158"/>
  <c r="K12" i="158"/>
  <c r="M12" i="158"/>
  <c r="N12" i="158"/>
  <c r="O12" i="158"/>
  <c r="O32" i="158" s="1"/>
  <c r="E13" i="158"/>
  <c r="F13" i="158"/>
  <c r="G13" i="158"/>
  <c r="I13" i="158"/>
  <c r="J13" i="158"/>
  <c r="K13" i="158"/>
  <c r="M13" i="158"/>
  <c r="N13" i="158"/>
  <c r="O13" i="158"/>
  <c r="O33" i="158" s="1"/>
  <c r="D8" i="158"/>
  <c r="D9" i="158"/>
  <c r="D10" i="158"/>
  <c r="D11" i="158"/>
  <c r="D12" i="158"/>
  <c r="D7" i="158"/>
  <c r="O51" i="153"/>
  <c r="P51" i="153"/>
  <c r="O52" i="153"/>
  <c r="P52" i="153"/>
  <c r="O53" i="153"/>
  <c r="P53" i="153"/>
  <c r="O54" i="153"/>
  <c r="P54" i="153"/>
  <c r="O55" i="153"/>
  <c r="P55" i="153"/>
  <c r="O56" i="153"/>
  <c r="P56" i="153"/>
  <c r="O43" i="153"/>
  <c r="O44" i="153"/>
  <c r="O45" i="153"/>
  <c r="O46" i="153"/>
  <c r="O47" i="153"/>
  <c r="O48" i="153"/>
  <c r="O49" i="153"/>
  <c r="O25" i="153"/>
  <c r="O26" i="153"/>
  <c r="O27" i="153"/>
  <c r="O28" i="153"/>
  <c r="O29" i="153"/>
  <c r="O30" i="153"/>
  <c r="O31" i="153"/>
  <c r="O33" i="153"/>
  <c r="O34" i="153"/>
  <c r="O35" i="153"/>
  <c r="O36" i="153"/>
  <c r="O37" i="153"/>
  <c r="O38" i="153"/>
  <c r="O39" i="153"/>
  <c r="E15" i="153"/>
  <c r="F15" i="153"/>
  <c r="G15" i="153"/>
  <c r="H15" i="153"/>
  <c r="I15" i="153"/>
  <c r="J15" i="153"/>
  <c r="K15" i="153"/>
  <c r="L15" i="153"/>
  <c r="M15" i="153"/>
  <c r="N15" i="153"/>
  <c r="O15" i="153"/>
  <c r="P15" i="153"/>
  <c r="E16" i="153"/>
  <c r="F16" i="153"/>
  <c r="G16" i="153"/>
  <c r="H16" i="153"/>
  <c r="I16" i="153"/>
  <c r="J16" i="153"/>
  <c r="K16" i="153"/>
  <c r="L16" i="153"/>
  <c r="M16" i="153"/>
  <c r="N16" i="153"/>
  <c r="O16" i="153"/>
  <c r="P16" i="153"/>
  <c r="E17" i="153"/>
  <c r="F17" i="153"/>
  <c r="G17" i="153"/>
  <c r="H17" i="153"/>
  <c r="I17" i="153"/>
  <c r="J17" i="153"/>
  <c r="K17" i="153"/>
  <c r="L17" i="153"/>
  <c r="M17" i="153"/>
  <c r="N17" i="153"/>
  <c r="O17" i="153"/>
  <c r="P17" i="153"/>
  <c r="E18" i="153"/>
  <c r="F18" i="153"/>
  <c r="G18" i="153"/>
  <c r="H18" i="153"/>
  <c r="I18" i="153"/>
  <c r="J18" i="153"/>
  <c r="K18" i="153"/>
  <c r="L18" i="153"/>
  <c r="M18" i="153"/>
  <c r="N18" i="153"/>
  <c r="O18" i="153"/>
  <c r="P18" i="153"/>
  <c r="E19" i="153"/>
  <c r="F19" i="153"/>
  <c r="G19" i="153"/>
  <c r="H19" i="153"/>
  <c r="I19" i="153"/>
  <c r="J19" i="153"/>
  <c r="K19" i="153"/>
  <c r="L19" i="153"/>
  <c r="M19" i="153"/>
  <c r="N19" i="153"/>
  <c r="O19" i="153"/>
  <c r="P19" i="153"/>
  <c r="E20" i="153"/>
  <c r="F20" i="153"/>
  <c r="G20" i="153"/>
  <c r="H20" i="153"/>
  <c r="I20" i="153"/>
  <c r="J20" i="153"/>
  <c r="K20" i="153"/>
  <c r="L20" i="153"/>
  <c r="M20" i="153"/>
  <c r="N20" i="153"/>
  <c r="O20" i="153"/>
  <c r="P20" i="153"/>
  <c r="E21" i="153"/>
  <c r="F21" i="153"/>
  <c r="G21" i="153"/>
  <c r="H21" i="153"/>
  <c r="I21" i="153"/>
  <c r="J21" i="153"/>
  <c r="K21" i="153"/>
  <c r="L21" i="153"/>
  <c r="M21" i="153"/>
  <c r="N21" i="153"/>
  <c r="O21" i="153"/>
  <c r="P21" i="153"/>
  <c r="E7" i="153"/>
  <c r="F7" i="153"/>
  <c r="G7" i="153"/>
  <c r="H7" i="153"/>
  <c r="I7" i="153"/>
  <c r="J7" i="153"/>
  <c r="K7" i="153"/>
  <c r="L7" i="153"/>
  <c r="M7" i="153"/>
  <c r="N7" i="153"/>
  <c r="O7" i="153"/>
  <c r="P7" i="153"/>
  <c r="E8" i="153"/>
  <c r="F8" i="153"/>
  <c r="G8" i="153"/>
  <c r="H8" i="153"/>
  <c r="I8" i="153"/>
  <c r="J8" i="153"/>
  <c r="K8" i="153"/>
  <c r="L8" i="153"/>
  <c r="M8" i="153"/>
  <c r="N8" i="153"/>
  <c r="O8" i="153"/>
  <c r="P8" i="153"/>
  <c r="E9" i="153"/>
  <c r="F9" i="153"/>
  <c r="G9" i="153"/>
  <c r="H9" i="153"/>
  <c r="I9" i="153"/>
  <c r="J9" i="153"/>
  <c r="K9" i="153"/>
  <c r="L9" i="153"/>
  <c r="M9" i="153"/>
  <c r="N9" i="153"/>
  <c r="O9" i="153"/>
  <c r="P9" i="153"/>
  <c r="E10" i="153"/>
  <c r="F10" i="153"/>
  <c r="G10" i="153"/>
  <c r="H10" i="153"/>
  <c r="I10" i="153"/>
  <c r="J10" i="153"/>
  <c r="K10" i="153"/>
  <c r="L10" i="153"/>
  <c r="M10" i="153"/>
  <c r="N10" i="153"/>
  <c r="O10" i="153"/>
  <c r="P10" i="153"/>
  <c r="E11" i="153"/>
  <c r="F11" i="153"/>
  <c r="G11" i="153"/>
  <c r="H11" i="153"/>
  <c r="I11" i="153"/>
  <c r="J11" i="153"/>
  <c r="K11" i="153"/>
  <c r="L11" i="153"/>
  <c r="M11" i="153"/>
  <c r="N11" i="153"/>
  <c r="O11" i="153"/>
  <c r="P11" i="153"/>
  <c r="E12" i="153"/>
  <c r="F12" i="153"/>
  <c r="G12" i="153"/>
  <c r="H12" i="153"/>
  <c r="I12" i="153"/>
  <c r="J12" i="153"/>
  <c r="K12" i="153"/>
  <c r="L12" i="153"/>
  <c r="M12" i="153"/>
  <c r="N12" i="153"/>
  <c r="O12" i="153"/>
  <c r="P12" i="153"/>
  <c r="E13" i="153"/>
  <c r="F13" i="153"/>
  <c r="G13" i="153"/>
  <c r="H13" i="153"/>
  <c r="I13" i="153"/>
  <c r="J13" i="153"/>
  <c r="K13" i="153"/>
  <c r="L13" i="153"/>
  <c r="M13" i="153"/>
  <c r="N13" i="153"/>
  <c r="O13" i="153"/>
  <c r="P13" i="153"/>
  <c r="D8" i="153"/>
  <c r="D9" i="153"/>
  <c r="D10" i="153"/>
  <c r="D11" i="153"/>
  <c r="D12" i="153"/>
  <c r="D13" i="153"/>
  <c r="D15" i="153"/>
  <c r="D16" i="153"/>
  <c r="D17" i="153"/>
  <c r="D18" i="153"/>
  <c r="D19" i="153"/>
  <c r="D20" i="153"/>
  <c r="D21" i="153"/>
  <c r="T51" i="151"/>
  <c r="T52" i="151"/>
  <c r="T53" i="151"/>
  <c r="T54" i="151"/>
  <c r="T55" i="151"/>
  <c r="T56" i="151"/>
  <c r="T49" i="151"/>
  <c r="T43" i="151"/>
  <c r="T44" i="151"/>
  <c r="T45" i="151"/>
  <c r="T46" i="151"/>
  <c r="T47" i="151"/>
  <c r="T48" i="151"/>
  <c r="T33" i="151"/>
  <c r="T34" i="151"/>
  <c r="T35" i="151"/>
  <c r="T36" i="151"/>
  <c r="T37" i="151"/>
  <c r="T38" i="151"/>
  <c r="T39" i="151"/>
  <c r="T25" i="151"/>
  <c r="T26" i="151"/>
  <c r="T27" i="151"/>
  <c r="T28" i="151"/>
  <c r="T29" i="151"/>
  <c r="T30" i="151"/>
  <c r="T31" i="151"/>
  <c r="E56" i="150"/>
  <c r="H56" i="150"/>
  <c r="E57" i="150"/>
  <c r="H57" i="150"/>
  <c r="E58" i="150"/>
  <c r="H58" i="150"/>
  <c r="E59" i="150"/>
  <c r="H59" i="150"/>
  <c r="E60" i="150"/>
  <c r="H60" i="150"/>
  <c r="D57" i="150"/>
  <c r="D60" i="150"/>
  <c r="D56" i="150"/>
  <c r="J49" i="150"/>
  <c r="K49" i="150"/>
  <c r="L49" i="150"/>
  <c r="M49" i="150"/>
  <c r="N49" i="150"/>
  <c r="O49" i="150"/>
  <c r="P49" i="150"/>
  <c r="Q49" i="150"/>
  <c r="R49" i="150"/>
  <c r="S49" i="150"/>
  <c r="T49" i="150"/>
  <c r="U49" i="150"/>
  <c r="J50" i="150"/>
  <c r="K50" i="150"/>
  <c r="L50" i="150"/>
  <c r="M50" i="150"/>
  <c r="N50" i="150"/>
  <c r="O50" i="150"/>
  <c r="P50" i="150"/>
  <c r="Q50" i="150"/>
  <c r="R50" i="150"/>
  <c r="S50" i="150"/>
  <c r="T50" i="150"/>
  <c r="U50" i="150"/>
  <c r="Q54" i="150"/>
  <c r="I49" i="150"/>
  <c r="I50" i="150"/>
  <c r="E49" i="150"/>
  <c r="F49" i="150"/>
  <c r="F56" i="150" s="1"/>
  <c r="G49" i="150"/>
  <c r="G56" i="150" s="1"/>
  <c r="H49" i="150"/>
  <c r="E50" i="150"/>
  <c r="F50" i="150"/>
  <c r="F57" i="150" s="1"/>
  <c r="G50" i="150"/>
  <c r="G57" i="150" s="1"/>
  <c r="H50" i="150"/>
  <c r="E51" i="150"/>
  <c r="F51" i="150"/>
  <c r="F58" i="150" s="1"/>
  <c r="G51" i="150"/>
  <c r="G58" i="150" s="1"/>
  <c r="H51" i="150"/>
  <c r="E52" i="150"/>
  <c r="F52" i="150"/>
  <c r="F59" i="150" s="1"/>
  <c r="G52" i="150"/>
  <c r="G59" i="150" s="1"/>
  <c r="H52" i="150"/>
  <c r="E53" i="150"/>
  <c r="F53" i="150"/>
  <c r="F60" i="150" s="1"/>
  <c r="G53" i="150"/>
  <c r="G60" i="150" s="1"/>
  <c r="H53" i="150"/>
  <c r="D50" i="150"/>
  <c r="D51" i="150"/>
  <c r="D58" i="150" s="1"/>
  <c r="D52" i="150"/>
  <c r="D59" i="150" s="1"/>
  <c r="D53" i="150"/>
  <c r="D49" i="150"/>
  <c r="E75" i="145"/>
  <c r="F75" i="145"/>
  <c r="G75" i="145"/>
  <c r="H75" i="145"/>
  <c r="I75" i="145"/>
  <c r="J75" i="145"/>
  <c r="K75" i="145"/>
  <c r="L75" i="145"/>
  <c r="M75" i="145"/>
  <c r="N75" i="145"/>
  <c r="O75" i="145"/>
  <c r="P75" i="145"/>
  <c r="Q75" i="145"/>
  <c r="R75" i="145"/>
  <c r="S75" i="145"/>
  <c r="T75" i="145"/>
  <c r="U75" i="145"/>
  <c r="E76" i="145"/>
  <c r="F76" i="145"/>
  <c r="G76" i="145"/>
  <c r="H76" i="145"/>
  <c r="I76" i="145"/>
  <c r="J76" i="145"/>
  <c r="K76" i="145"/>
  <c r="L76" i="145"/>
  <c r="M76" i="145"/>
  <c r="N76" i="145"/>
  <c r="O76" i="145"/>
  <c r="P76" i="145"/>
  <c r="Q76" i="145"/>
  <c r="R76" i="145"/>
  <c r="S76" i="145"/>
  <c r="T76" i="145"/>
  <c r="U76" i="145"/>
  <c r="D76" i="145"/>
  <c r="D75" i="145"/>
  <c r="U76" i="63"/>
  <c r="U80" i="63" s="1"/>
  <c r="U74" i="63"/>
  <c r="G75" i="155" l="1"/>
  <c r="G77" i="155" s="1"/>
  <c r="Q57" i="150"/>
  <c r="S54" i="150"/>
  <c r="O54" i="150"/>
  <c r="O56" i="150" s="1"/>
  <c r="K54" i="150"/>
  <c r="K57" i="150" s="1"/>
  <c r="M54" i="150"/>
  <c r="M59" i="150" s="1"/>
  <c r="Q60" i="150"/>
  <c r="Q59" i="150"/>
  <c r="Q58" i="150"/>
  <c r="Q56" i="150"/>
  <c r="U54" i="150"/>
  <c r="U60" i="150" s="1"/>
  <c r="I54" i="150"/>
  <c r="I56" i="150" s="1"/>
  <c r="R54" i="150"/>
  <c r="R59" i="150" s="1"/>
  <c r="N54" i="150"/>
  <c r="N60" i="150" s="1"/>
  <c r="J54" i="150"/>
  <c r="J56" i="150" s="1"/>
  <c r="F74" i="180"/>
  <c r="J22" i="163"/>
  <c r="J24" i="163" s="1"/>
  <c r="N22" i="163"/>
  <c r="N24" i="163" s="1"/>
  <c r="F22" i="163"/>
  <c r="F24" i="163" s="1"/>
  <c r="I22" i="163"/>
  <c r="I24" i="163" s="1"/>
  <c r="C22" i="163"/>
  <c r="C24" i="163" s="1"/>
  <c r="P13" i="158"/>
  <c r="L13" i="158"/>
  <c r="H13" i="158"/>
  <c r="P12" i="158"/>
  <c r="L12" i="158"/>
  <c r="H12" i="158"/>
  <c r="P11" i="158"/>
  <c r="L11" i="158"/>
  <c r="H11" i="158"/>
  <c r="P10" i="158"/>
  <c r="L10" i="158"/>
  <c r="H10" i="158"/>
  <c r="P9" i="158"/>
  <c r="L9" i="158"/>
  <c r="H9" i="158"/>
  <c r="P8" i="158"/>
  <c r="L8" i="158"/>
  <c r="H8" i="158"/>
  <c r="S57" i="150"/>
  <c r="S59" i="150"/>
  <c r="S56" i="150"/>
  <c r="S58" i="150"/>
  <c r="S60" i="150"/>
  <c r="O58" i="150"/>
  <c r="O60" i="150"/>
  <c r="N56" i="150"/>
  <c r="N59" i="150"/>
  <c r="T54" i="150"/>
  <c r="T58" i="150" s="1"/>
  <c r="L54" i="150"/>
  <c r="L60" i="150" s="1"/>
  <c r="P54" i="150"/>
  <c r="P57" i="150" s="1"/>
  <c r="R58" i="150" l="1"/>
  <c r="S61" i="150"/>
  <c r="Q61" i="150"/>
  <c r="I57" i="150"/>
  <c r="K56" i="150"/>
  <c r="N57" i="150"/>
  <c r="R56" i="150"/>
  <c r="R61" i="150" s="1"/>
  <c r="O59" i="150"/>
  <c r="O61" i="150" s="1"/>
  <c r="R57" i="150"/>
  <c r="R60" i="150"/>
  <c r="J60" i="150"/>
  <c r="U59" i="150"/>
  <c r="J58" i="150"/>
  <c r="N58" i="150"/>
  <c r="O57" i="150"/>
  <c r="U57" i="150"/>
  <c r="J59" i="150"/>
  <c r="K58" i="150"/>
  <c r="L59" i="150"/>
  <c r="I58" i="150"/>
  <c r="P59" i="150"/>
  <c r="M56" i="150"/>
  <c r="J57" i="150"/>
  <c r="K59" i="150"/>
  <c r="P60" i="150"/>
  <c r="I60" i="150"/>
  <c r="K60" i="150"/>
  <c r="L58" i="150"/>
  <c r="M57" i="150"/>
  <c r="I59" i="150"/>
  <c r="M58" i="150"/>
  <c r="M60" i="150"/>
  <c r="U58" i="150"/>
  <c r="P56" i="150"/>
  <c r="U56" i="150"/>
  <c r="T57" i="150"/>
  <c r="T60" i="150"/>
  <c r="L57" i="150"/>
  <c r="P58" i="150"/>
  <c r="T59" i="150"/>
  <c r="T56" i="150"/>
  <c r="N61" i="150"/>
  <c r="L56" i="150"/>
  <c r="U61" i="150" l="1"/>
  <c r="P61" i="150"/>
  <c r="M61" i="150"/>
  <c r="T61" i="150"/>
  <c r="L61" i="150"/>
  <c r="T81" i="132" l="1"/>
  <c r="T77" i="132"/>
  <c r="T75" i="132"/>
  <c r="S33" i="147"/>
  <c r="S34" i="147"/>
  <c r="S35" i="147"/>
  <c r="S36" i="147"/>
  <c r="S37" i="147"/>
  <c r="S38" i="147"/>
  <c r="S39" i="147"/>
  <c r="S40" i="147"/>
  <c r="S24" i="147"/>
  <c r="S25" i="147"/>
  <c r="S26" i="147"/>
  <c r="S27" i="147"/>
  <c r="S28" i="147"/>
  <c r="S29" i="147"/>
  <c r="S30" i="147"/>
  <c r="S31" i="147"/>
  <c r="D22" i="147"/>
  <c r="E22" i="147"/>
  <c r="F22" i="147"/>
  <c r="G22" i="147"/>
  <c r="H22" i="147"/>
  <c r="I22" i="147"/>
  <c r="J22" i="147"/>
  <c r="K22" i="147"/>
  <c r="L22" i="147"/>
  <c r="M22" i="147"/>
  <c r="N22" i="147"/>
  <c r="O22" i="147"/>
  <c r="P22" i="147"/>
  <c r="Q22" i="147"/>
  <c r="R22" i="147"/>
  <c r="S22" i="147"/>
  <c r="T22" i="147"/>
  <c r="D13" i="147"/>
  <c r="E13" i="147"/>
  <c r="F13" i="147"/>
  <c r="G13" i="147"/>
  <c r="H13" i="147"/>
  <c r="I13" i="147"/>
  <c r="J13" i="147"/>
  <c r="K13" i="147"/>
  <c r="L13" i="147"/>
  <c r="M13" i="147"/>
  <c r="N13" i="147"/>
  <c r="O13" i="147"/>
  <c r="P13" i="147"/>
  <c r="Q13" i="147"/>
  <c r="R13" i="147"/>
  <c r="S13" i="147"/>
  <c r="T13" i="147"/>
  <c r="C13" i="147"/>
  <c r="S39" i="146"/>
  <c r="S40" i="146"/>
  <c r="S41" i="146"/>
  <c r="S42" i="146"/>
  <c r="S29" i="146"/>
  <c r="D31" i="146"/>
  <c r="E31" i="146"/>
  <c r="F31" i="146"/>
  <c r="G31" i="146"/>
  <c r="H31" i="146"/>
  <c r="I31" i="146"/>
  <c r="J31" i="146"/>
  <c r="K31" i="146"/>
  <c r="L31" i="146"/>
  <c r="M31" i="146"/>
  <c r="N31" i="146"/>
  <c r="O31" i="146"/>
  <c r="P31" i="146"/>
  <c r="Q31" i="146"/>
  <c r="R31" i="146"/>
  <c r="S31" i="146"/>
  <c r="T31" i="146"/>
  <c r="D32" i="146"/>
  <c r="E32" i="146"/>
  <c r="F32" i="146"/>
  <c r="G32" i="146"/>
  <c r="H32" i="146"/>
  <c r="I32" i="146"/>
  <c r="J32" i="146"/>
  <c r="K32" i="146"/>
  <c r="L32" i="146"/>
  <c r="M32" i="146"/>
  <c r="N32" i="146"/>
  <c r="O32" i="146"/>
  <c r="P32" i="146"/>
  <c r="Q32" i="146"/>
  <c r="R32" i="146"/>
  <c r="S32" i="146"/>
  <c r="T32" i="146"/>
  <c r="D33" i="146"/>
  <c r="E33" i="146"/>
  <c r="F33" i="146"/>
  <c r="G33" i="146"/>
  <c r="H33" i="146"/>
  <c r="I33" i="146"/>
  <c r="J33" i="146"/>
  <c r="K33" i="146"/>
  <c r="L33" i="146"/>
  <c r="M33" i="146"/>
  <c r="N33" i="146"/>
  <c r="O33" i="146"/>
  <c r="P33" i="146"/>
  <c r="Q33" i="146"/>
  <c r="R33" i="146"/>
  <c r="S33" i="146"/>
  <c r="T33" i="146"/>
  <c r="D34" i="146"/>
  <c r="E34" i="146"/>
  <c r="F34" i="146"/>
  <c r="G34" i="146"/>
  <c r="H34" i="146"/>
  <c r="I34" i="146"/>
  <c r="J34" i="146"/>
  <c r="K34" i="146"/>
  <c r="L34" i="146"/>
  <c r="M34" i="146"/>
  <c r="N34" i="146"/>
  <c r="O34" i="146"/>
  <c r="P34" i="146"/>
  <c r="Q34" i="146"/>
  <c r="R34" i="146"/>
  <c r="S34" i="146"/>
  <c r="T34" i="146"/>
  <c r="D35" i="146"/>
  <c r="E35" i="146"/>
  <c r="F35" i="146"/>
  <c r="G35" i="146"/>
  <c r="H35" i="146"/>
  <c r="I35" i="146"/>
  <c r="J35" i="146"/>
  <c r="K35" i="146"/>
  <c r="L35" i="146"/>
  <c r="M35" i="146"/>
  <c r="N35" i="146"/>
  <c r="O35" i="146"/>
  <c r="P35" i="146"/>
  <c r="Q35" i="146"/>
  <c r="R35" i="146"/>
  <c r="S35" i="146"/>
  <c r="T35" i="146"/>
  <c r="D36" i="146"/>
  <c r="E36" i="146"/>
  <c r="F36" i="146"/>
  <c r="G36" i="146"/>
  <c r="H36" i="146"/>
  <c r="I36" i="146"/>
  <c r="J36" i="146"/>
  <c r="K36" i="146"/>
  <c r="L36" i="146"/>
  <c r="M36" i="146"/>
  <c r="N36" i="146"/>
  <c r="O36" i="146"/>
  <c r="P36" i="146"/>
  <c r="Q36" i="146"/>
  <c r="R36" i="146"/>
  <c r="S36" i="146"/>
  <c r="T36" i="146"/>
  <c r="D37" i="146"/>
  <c r="E37" i="146"/>
  <c r="F37" i="146"/>
  <c r="G37" i="146"/>
  <c r="H37" i="146"/>
  <c r="I37" i="146"/>
  <c r="J37" i="146"/>
  <c r="K37" i="146"/>
  <c r="L37" i="146"/>
  <c r="M37" i="146"/>
  <c r="N37" i="146"/>
  <c r="O37" i="146"/>
  <c r="P37" i="146"/>
  <c r="Q37" i="146"/>
  <c r="R37" i="146"/>
  <c r="S37" i="146"/>
  <c r="T37" i="146"/>
  <c r="C32" i="146"/>
  <c r="C33" i="146"/>
  <c r="C34" i="146"/>
  <c r="C35" i="146"/>
  <c r="C36" i="146"/>
  <c r="C31" i="146"/>
  <c r="D21" i="146"/>
  <c r="E21" i="146"/>
  <c r="F21" i="146"/>
  <c r="G21" i="146"/>
  <c r="H21" i="146"/>
  <c r="I21" i="146"/>
  <c r="J21" i="146"/>
  <c r="K21" i="146"/>
  <c r="L21" i="146"/>
  <c r="M21" i="146"/>
  <c r="N21" i="146"/>
  <c r="O21" i="146"/>
  <c r="P21" i="146"/>
  <c r="Q21" i="146"/>
  <c r="R21" i="146"/>
  <c r="S21" i="146"/>
  <c r="T21" i="146"/>
  <c r="C21" i="146"/>
  <c r="S12" i="146"/>
  <c r="T12" i="146"/>
  <c r="E12" i="146"/>
  <c r="M12" i="146"/>
  <c r="D12" i="146"/>
  <c r="H12" i="146"/>
  <c r="L12" i="146"/>
  <c r="P12" i="146"/>
  <c r="I12" i="146"/>
  <c r="Q12" i="146"/>
  <c r="C12" i="146"/>
  <c r="C37" i="146" s="1"/>
  <c r="C22" i="147" l="1"/>
  <c r="O12" i="146"/>
  <c r="K12" i="146"/>
  <c r="G12" i="146"/>
  <c r="R12" i="146"/>
  <c r="N12" i="146"/>
  <c r="J12" i="146"/>
  <c r="F12" i="146"/>
  <c r="D15" i="138"/>
  <c r="E15" i="138"/>
  <c r="F15" i="138"/>
  <c r="G15" i="138"/>
  <c r="H15" i="138"/>
  <c r="I15" i="138"/>
  <c r="J15" i="138"/>
  <c r="K15" i="138"/>
  <c r="L15" i="138"/>
  <c r="M15" i="138"/>
  <c r="N15" i="138"/>
  <c r="O15" i="138"/>
  <c r="P15" i="138"/>
  <c r="Q15" i="138"/>
  <c r="R15" i="138"/>
  <c r="S15" i="138"/>
  <c r="T15" i="138"/>
  <c r="C15" i="138"/>
  <c r="D26" i="138"/>
  <c r="E26" i="138"/>
  <c r="F26" i="138"/>
  <c r="G26" i="138"/>
  <c r="H26" i="138"/>
  <c r="I26" i="138"/>
  <c r="J26" i="138"/>
  <c r="K26" i="138"/>
  <c r="L26" i="138"/>
  <c r="M26" i="138"/>
  <c r="N26" i="138"/>
  <c r="O26" i="138"/>
  <c r="P26" i="138"/>
  <c r="Q26" i="138"/>
  <c r="R26" i="138"/>
  <c r="S26" i="138"/>
  <c r="S28" i="138" s="1"/>
  <c r="T26" i="138"/>
  <c r="C26" i="138"/>
  <c r="S39" i="138"/>
  <c r="S40" i="138"/>
  <c r="S41" i="138"/>
  <c r="S42" i="138"/>
  <c r="S43" i="138"/>
  <c r="S44" i="138"/>
  <c r="S45" i="138"/>
  <c r="S46" i="138"/>
  <c r="S47" i="138"/>
  <c r="S31" i="138"/>
  <c r="S48" i="138" l="1"/>
  <c r="S35" i="138"/>
  <c r="S30" i="138"/>
  <c r="S37" i="138"/>
  <c r="S33" i="138"/>
  <c r="S29" i="138"/>
  <c r="S34" i="138"/>
  <c r="S36" i="138"/>
  <c r="S32" i="138"/>
  <c r="P8" i="173" l="1"/>
  <c r="P9" i="173"/>
  <c r="P10" i="173"/>
  <c r="P11" i="173"/>
  <c r="P12" i="173"/>
  <c r="P13" i="173"/>
  <c r="P14" i="173"/>
  <c r="P15" i="173"/>
  <c r="P16" i="173"/>
  <c r="P17" i="173"/>
  <c r="P18" i="173"/>
  <c r="P19" i="173"/>
  <c r="P20" i="173"/>
  <c r="P21" i="173"/>
  <c r="P22" i="173"/>
  <c r="P23" i="173"/>
  <c r="P24" i="173"/>
  <c r="P25" i="173"/>
  <c r="P26" i="173"/>
  <c r="P27" i="173"/>
  <c r="P28" i="173"/>
  <c r="P29" i="173"/>
  <c r="P30" i="173"/>
  <c r="P31" i="173"/>
  <c r="P32" i="173"/>
  <c r="P33" i="173"/>
  <c r="P34" i="173"/>
  <c r="P35" i="173"/>
  <c r="P36" i="173"/>
  <c r="P37" i="173"/>
  <c r="P38" i="173"/>
  <c r="P39" i="173"/>
  <c r="P40" i="173"/>
  <c r="P41" i="173"/>
  <c r="P42" i="173"/>
  <c r="P43" i="173"/>
  <c r="P44" i="173"/>
  <c r="P45" i="173"/>
  <c r="P46" i="173"/>
  <c r="P47" i="173"/>
  <c r="P48" i="173"/>
  <c r="P49" i="173"/>
  <c r="P50" i="173"/>
  <c r="P51" i="173"/>
  <c r="P52" i="173"/>
  <c r="P53" i="173"/>
  <c r="P54" i="173"/>
  <c r="P55" i="173"/>
  <c r="P56" i="173"/>
  <c r="P57" i="173"/>
  <c r="P58" i="173"/>
  <c r="P59" i="173"/>
  <c r="P60" i="173"/>
  <c r="P61" i="173"/>
  <c r="P62" i="173"/>
  <c r="P63" i="173"/>
  <c r="P64" i="173"/>
  <c r="P65" i="173"/>
  <c r="P66" i="173"/>
  <c r="P67" i="173"/>
  <c r="P68" i="173"/>
  <c r="P69" i="173"/>
  <c r="P70" i="173"/>
  <c r="P71" i="173"/>
  <c r="P72" i="173"/>
  <c r="P73" i="173"/>
  <c r="P7" i="173"/>
  <c r="G8" i="173"/>
  <c r="G9" i="173"/>
  <c r="G10" i="173"/>
  <c r="G11" i="173"/>
  <c r="G12" i="173"/>
  <c r="G13" i="173"/>
  <c r="G14" i="173"/>
  <c r="G15" i="173"/>
  <c r="G16" i="173"/>
  <c r="G17" i="173"/>
  <c r="G18" i="173"/>
  <c r="G19" i="173"/>
  <c r="G20" i="173"/>
  <c r="G21" i="173"/>
  <c r="G22" i="173"/>
  <c r="G23" i="173"/>
  <c r="G24" i="173"/>
  <c r="G25" i="173"/>
  <c r="G26" i="173"/>
  <c r="G27" i="173"/>
  <c r="G28" i="173"/>
  <c r="G29" i="173"/>
  <c r="G30" i="173"/>
  <c r="G31" i="173"/>
  <c r="G32" i="173"/>
  <c r="G33" i="173"/>
  <c r="G34" i="173"/>
  <c r="G35" i="173"/>
  <c r="G36" i="173"/>
  <c r="G37" i="173"/>
  <c r="G38" i="173"/>
  <c r="G39" i="173"/>
  <c r="G40" i="173"/>
  <c r="G41" i="173"/>
  <c r="G42" i="173"/>
  <c r="G43" i="173"/>
  <c r="G44" i="173"/>
  <c r="G45" i="173"/>
  <c r="G46" i="173"/>
  <c r="G47" i="173"/>
  <c r="G48" i="173"/>
  <c r="G49" i="173"/>
  <c r="G50" i="173"/>
  <c r="G51" i="173"/>
  <c r="G52" i="173"/>
  <c r="G53" i="173"/>
  <c r="G54" i="173"/>
  <c r="G55" i="173"/>
  <c r="G56" i="173"/>
  <c r="G57" i="173"/>
  <c r="G58" i="173"/>
  <c r="G59" i="173"/>
  <c r="G60" i="173"/>
  <c r="G61" i="173"/>
  <c r="G62" i="173"/>
  <c r="G63" i="173"/>
  <c r="G64" i="173"/>
  <c r="G65" i="173"/>
  <c r="G66" i="173"/>
  <c r="G67" i="173"/>
  <c r="G68" i="173"/>
  <c r="G69" i="173"/>
  <c r="G70" i="173"/>
  <c r="G71" i="173"/>
  <c r="G72" i="173"/>
  <c r="G73" i="173"/>
  <c r="G26" i="154"/>
  <c r="P8" i="154" l="1"/>
  <c r="P9" i="154"/>
  <c r="P10" i="154"/>
  <c r="P11" i="154"/>
  <c r="P12" i="154"/>
  <c r="P13" i="154"/>
  <c r="P14" i="154"/>
  <c r="P15" i="154"/>
  <c r="P16" i="154"/>
  <c r="P17" i="154"/>
  <c r="P18" i="154"/>
  <c r="P19" i="154"/>
  <c r="P20" i="154"/>
  <c r="P21" i="154"/>
  <c r="P22" i="154"/>
  <c r="P23" i="154"/>
  <c r="P24" i="154"/>
  <c r="P25" i="154"/>
  <c r="P26" i="154"/>
  <c r="P27" i="154"/>
  <c r="P28" i="154"/>
  <c r="P29" i="154"/>
  <c r="P30" i="154"/>
  <c r="P31" i="154"/>
  <c r="P32" i="154"/>
  <c r="P33" i="154"/>
  <c r="P34" i="154"/>
  <c r="P35" i="154"/>
  <c r="P36" i="154"/>
  <c r="P37" i="154"/>
  <c r="P38" i="154"/>
  <c r="P39" i="154"/>
  <c r="P40" i="154"/>
  <c r="P41" i="154"/>
  <c r="P42" i="154"/>
  <c r="P43" i="154"/>
  <c r="P44" i="154"/>
  <c r="P45" i="154"/>
  <c r="P46" i="154"/>
  <c r="P47" i="154"/>
  <c r="P48" i="154"/>
  <c r="P49" i="154"/>
  <c r="P50" i="154"/>
  <c r="P51" i="154"/>
  <c r="P52" i="154"/>
  <c r="P53" i="154"/>
  <c r="P54" i="154"/>
  <c r="P55" i="154"/>
  <c r="P56" i="154"/>
  <c r="P57" i="154"/>
  <c r="P58" i="154"/>
  <c r="P59" i="154"/>
  <c r="P60" i="154"/>
  <c r="P61" i="154"/>
  <c r="P62" i="154"/>
  <c r="P63" i="154"/>
  <c r="P64" i="154"/>
  <c r="P65" i="154"/>
  <c r="P66" i="154"/>
  <c r="P67" i="154"/>
  <c r="P68" i="154"/>
  <c r="P69" i="154"/>
  <c r="P70" i="154"/>
  <c r="P71" i="154"/>
  <c r="P72" i="154"/>
  <c r="P73" i="154"/>
  <c r="P7" i="154"/>
  <c r="P8" i="117"/>
  <c r="P9" i="117"/>
  <c r="P10" i="117"/>
  <c r="P11" i="117"/>
  <c r="P12" i="117"/>
  <c r="P13" i="117"/>
  <c r="P14" i="117"/>
  <c r="P15" i="117"/>
  <c r="P16" i="117"/>
  <c r="P17" i="117"/>
  <c r="P18" i="117"/>
  <c r="P19" i="117"/>
  <c r="P20" i="117"/>
  <c r="P21" i="117"/>
  <c r="P22" i="117"/>
  <c r="P23" i="117"/>
  <c r="P24" i="117"/>
  <c r="P25" i="117"/>
  <c r="P26" i="117"/>
  <c r="P27" i="117"/>
  <c r="P28" i="117"/>
  <c r="P29" i="117"/>
  <c r="P30" i="117"/>
  <c r="P31" i="117"/>
  <c r="P32" i="117"/>
  <c r="P33" i="117"/>
  <c r="P34" i="117"/>
  <c r="P35" i="117"/>
  <c r="P36" i="117"/>
  <c r="P37" i="117"/>
  <c r="P38" i="117"/>
  <c r="P39" i="117"/>
  <c r="P40" i="117"/>
  <c r="P41" i="117"/>
  <c r="P42" i="117"/>
  <c r="P43" i="117"/>
  <c r="P44" i="117"/>
  <c r="P45" i="117"/>
  <c r="P46" i="117"/>
  <c r="P47" i="117"/>
  <c r="P48" i="117"/>
  <c r="P49" i="117"/>
  <c r="P50" i="117"/>
  <c r="P51" i="117"/>
  <c r="P52" i="117"/>
  <c r="P53" i="117"/>
  <c r="P54" i="117"/>
  <c r="P55" i="117"/>
  <c r="P56" i="117"/>
  <c r="P57" i="117"/>
  <c r="P58" i="117"/>
  <c r="P59" i="117"/>
  <c r="P60" i="117"/>
  <c r="P61" i="117"/>
  <c r="P62" i="117"/>
  <c r="P63" i="117"/>
  <c r="P64" i="117"/>
  <c r="P65" i="117"/>
  <c r="P66" i="117"/>
  <c r="P67" i="117"/>
  <c r="P68" i="117"/>
  <c r="P69" i="117"/>
  <c r="P70" i="117"/>
  <c r="P71" i="117"/>
  <c r="P72" i="117"/>
  <c r="P73" i="117"/>
  <c r="P7" i="117"/>
  <c r="T81" i="126"/>
  <c r="T76" i="126"/>
  <c r="T74" i="126"/>
  <c r="T36" i="129"/>
  <c r="T40" i="129" s="1"/>
  <c r="S72" i="122" l="1"/>
  <c r="S69" i="122"/>
  <c r="S62" i="122"/>
  <c r="S64" i="122" s="1"/>
  <c r="S61" i="122"/>
  <c r="S59" i="122"/>
  <c r="S66" i="122" s="1"/>
  <c r="S58" i="122"/>
  <c r="S65" i="122" s="1"/>
  <c r="S53" i="122"/>
  <c r="S42" i="122"/>
  <c r="S43" i="122"/>
  <c r="S44" i="122"/>
  <c r="S45" i="122"/>
  <c r="S37" i="122"/>
  <c r="S24" i="122"/>
  <c r="S30" i="122" s="1"/>
  <c r="S32" i="122" s="1"/>
  <c r="S18" i="122"/>
  <c r="S55" i="122" s="1"/>
  <c r="S9" i="122"/>
  <c r="T156" i="161"/>
  <c r="T157" i="161"/>
  <c r="T148" i="161"/>
  <c r="T149" i="161"/>
  <c r="T143" i="161"/>
  <c r="T144" i="161"/>
  <c r="T145" i="161"/>
  <c r="T133" i="161"/>
  <c r="U133" i="161"/>
  <c r="T134" i="161"/>
  <c r="U134" i="161"/>
  <c r="T135" i="161"/>
  <c r="U135" i="161"/>
  <c r="T137" i="161"/>
  <c r="U137" i="161"/>
  <c r="T138" i="161"/>
  <c r="U138" i="161"/>
  <c r="T139" i="161"/>
  <c r="U139" i="161"/>
  <c r="R138" i="161"/>
  <c r="S138" i="161"/>
  <c r="R139" i="161"/>
  <c r="S139" i="161"/>
  <c r="T124" i="161"/>
  <c r="T125" i="161"/>
  <c r="T127" i="161"/>
  <c r="T129" i="161"/>
  <c r="T121" i="161"/>
  <c r="T122" i="161"/>
  <c r="T110" i="161"/>
  <c r="T111" i="161"/>
  <c r="T112" i="161"/>
  <c r="T113" i="161"/>
  <c r="T114" i="161"/>
  <c r="T115" i="161"/>
  <c r="T117" i="161"/>
  <c r="T118" i="161"/>
  <c r="T119" i="161"/>
  <c r="T102" i="161"/>
  <c r="T104" i="161"/>
  <c r="T105" i="161"/>
  <c r="T106" i="161"/>
  <c r="T108" i="161"/>
  <c r="T98" i="161"/>
  <c r="T99" i="161"/>
  <c r="T100" i="161"/>
  <c r="E92" i="161"/>
  <c r="F92" i="161"/>
  <c r="G92" i="161"/>
  <c r="H92" i="161"/>
  <c r="I92" i="161"/>
  <c r="J92" i="161"/>
  <c r="K92" i="161"/>
  <c r="L92" i="161"/>
  <c r="M92" i="161"/>
  <c r="N92" i="161"/>
  <c r="O92" i="161"/>
  <c r="P92" i="161"/>
  <c r="Q92" i="161"/>
  <c r="R92" i="161"/>
  <c r="S92" i="161"/>
  <c r="T92" i="161"/>
  <c r="U92" i="161"/>
  <c r="E93" i="161"/>
  <c r="F93" i="161"/>
  <c r="G93" i="161"/>
  <c r="H93" i="161"/>
  <c r="I93" i="161"/>
  <c r="J93" i="161"/>
  <c r="K93" i="161"/>
  <c r="L93" i="161"/>
  <c r="M93" i="161"/>
  <c r="N93" i="161"/>
  <c r="O93" i="161"/>
  <c r="P93" i="161"/>
  <c r="Q93" i="161"/>
  <c r="R93" i="161"/>
  <c r="S93" i="161"/>
  <c r="T93" i="161"/>
  <c r="U93" i="161"/>
  <c r="E94" i="161"/>
  <c r="F94" i="161"/>
  <c r="G94" i="161"/>
  <c r="H94" i="161"/>
  <c r="I94" i="161"/>
  <c r="J94" i="161"/>
  <c r="K94" i="161"/>
  <c r="L94" i="161"/>
  <c r="M94" i="161"/>
  <c r="N94" i="161"/>
  <c r="O94" i="161"/>
  <c r="P94" i="161"/>
  <c r="Q94" i="161"/>
  <c r="R94" i="161"/>
  <c r="S94" i="161"/>
  <c r="T94" i="161"/>
  <c r="U94" i="161"/>
  <c r="E95" i="161"/>
  <c r="F95" i="161"/>
  <c r="G95" i="161"/>
  <c r="H95" i="161"/>
  <c r="I95" i="161"/>
  <c r="J95" i="161"/>
  <c r="K95" i="161"/>
  <c r="L95" i="161"/>
  <c r="M95" i="161"/>
  <c r="N95" i="161"/>
  <c r="O95" i="161"/>
  <c r="P95" i="161"/>
  <c r="Q95" i="161"/>
  <c r="R95" i="161"/>
  <c r="S95" i="161"/>
  <c r="T95" i="161"/>
  <c r="U95" i="161"/>
  <c r="E96" i="161"/>
  <c r="F96" i="161"/>
  <c r="G96" i="161"/>
  <c r="H96" i="161"/>
  <c r="I96" i="161"/>
  <c r="J96" i="161"/>
  <c r="K96" i="161"/>
  <c r="L96" i="161"/>
  <c r="M96" i="161"/>
  <c r="N96" i="161"/>
  <c r="O96" i="161"/>
  <c r="P96" i="161"/>
  <c r="Q96" i="161"/>
  <c r="R96" i="161"/>
  <c r="S96" i="161"/>
  <c r="T96" i="161"/>
  <c r="U96" i="161"/>
  <c r="D96" i="161"/>
  <c r="T62" i="161"/>
  <c r="T63" i="161"/>
  <c r="T64" i="161"/>
  <c r="T67" i="161"/>
  <c r="T68" i="161"/>
  <c r="T69" i="161"/>
  <c r="T72" i="161"/>
  <c r="T76" i="161"/>
  <c r="T77" i="161"/>
  <c r="S41" i="122" l="1"/>
  <c r="S49" i="122"/>
  <c r="S57" i="122" s="1"/>
  <c r="S60" i="122" s="1"/>
  <c r="S67" i="122" s="1"/>
  <c r="S73" i="122" s="1"/>
  <c r="G9" i="180" l="1"/>
  <c r="H9" i="180"/>
  <c r="I9" i="180"/>
  <c r="J9" i="180"/>
  <c r="G10" i="180"/>
  <c r="H10" i="180"/>
  <c r="I10" i="180"/>
  <c r="J10" i="180"/>
  <c r="G11" i="180"/>
  <c r="H11" i="180"/>
  <c r="I11" i="180"/>
  <c r="J11" i="180"/>
  <c r="G12" i="180"/>
  <c r="H12" i="180"/>
  <c r="I12" i="180"/>
  <c r="J12" i="180"/>
  <c r="G13" i="180"/>
  <c r="H13" i="180"/>
  <c r="I13" i="180"/>
  <c r="J13" i="180"/>
  <c r="G14" i="180"/>
  <c r="H14" i="180"/>
  <c r="I14" i="180"/>
  <c r="J14" i="180"/>
  <c r="G15" i="180"/>
  <c r="H15" i="180"/>
  <c r="I15" i="180"/>
  <c r="J15" i="180"/>
  <c r="G16" i="180"/>
  <c r="H16" i="180"/>
  <c r="I16" i="180"/>
  <c r="J16" i="180"/>
  <c r="G17" i="180"/>
  <c r="H17" i="180"/>
  <c r="I17" i="180"/>
  <c r="J17" i="180"/>
  <c r="G18" i="180"/>
  <c r="H18" i="180"/>
  <c r="I18" i="180"/>
  <c r="J18" i="180"/>
  <c r="G19" i="180"/>
  <c r="H19" i="180"/>
  <c r="I19" i="180"/>
  <c r="J19" i="180"/>
  <c r="G20" i="180"/>
  <c r="H20" i="180"/>
  <c r="I20" i="180"/>
  <c r="J20" i="180"/>
  <c r="G21" i="180"/>
  <c r="H21" i="180"/>
  <c r="I21" i="180"/>
  <c r="J21" i="180"/>
  <c r="G22" i="180"/>
  <c r="H22" i="180"/>
  <c r="I22" i="180"/>
  <c r="J22" i="180"/>
  <c r="G23" i="180"/>
  <c r="H23" i="180"/>
  <c r="I23" i="180"/>
  <c r="J23" i="180"/>
  <c r="G24" i="180"/>
  <c r="H24" i="180"/>
  <c r="I24" i="180"/>
  <c r="J24" i="180"/>
  <c r="G25" i="180"/>
  <c r="H25" i="180"/>
  <c r="I25" i="180"/>
  <c r="J25" i="180"/>
  <c r="G26" i="180"/>
  <c r="H26" i="180"/>
  <c r="I26" i="180"/>
  <c r="J26" i="180"/>
  <c r="G27" i="180"/>
  <c r="H27" i="180"/>
  <c r="I27" i="180"/>
  <c r="J27" i="180"/>
  <c r="G28" i="180"/>
  <c r="H28" i="180"/>
  <c r="I28" i="180"/>
  <c r="J28" i="180"/>
  <c r="G29" i="180"/>
  <c r="H29" i="180"/>
  <c r="I29" i="180"/>
  <c r="J29" i="180"/>
  <c r="G30" i="180"/>
  <c r="H30" i="180"/>
  <c r="I30" i="180"/>
  <c r="J30" i="180"/>
  <c r="G31" i="180"/>
  <c r="H31" i="180"/>
  <c r="I31" i="180"/>
  <c r="J31" i="180"/>
  <c r="G32" i="180"/>
  <c r="H32" i="180"/>
  <c r="I32" i="180"/>
  <c r="J32" i="180"/>
  <c r="G33" i="180"/>
  <c r="H33" i="180"/>
  <c r="I33" i="180"/>
  <c r="J33" i="180"/>
  <c r="G34" i="180"/>
  <c r="H34" i="180"/>
  <c r="I34" i="180"/>
  <c r="J34" i="180"/>
  <c r="G35" i="180"/>
  <c r="H35" i="180"/>
  <c r="I35" i="180"/>
  <c r="J35" i="180"/>
  <c r="G36" i="180"/>
  <c r="H36" i="180"/>
  <c r="I36" i="180"/>
  <c r="J36" i="180"/>
  <c r="G37" i="180"/>
  <c r="H37" i="180"/>
  <c r="I37" i="180"/>
  <c r="J37" i="180"/>
  <c r="G38" i="180"/>
  <c r="H38" i="180"/>
  <c r="I38" i="180"/>
  <c r="J38" i="180"/>
  <c r="G39" i="180"/>
  <c r="H39" i="180"/>
  <c r="I39" i="180"/>
  <c r="J39" i="180"/>
  <c r="G40" i="180"/>
  <c r="H40" i="180"/>
  <c r="I40" i="180"/>
  <c r="J40" i="180"/>
  <c r="G41" i="180"/>
  <c r="H41" i="180"/>
  <c r="I41" i="180"/>
  <c r="J41" i="180"/>
  <c r="G42" i="180"/>
  <c r="H42" i="180"/>
  <c r="I42" i="180"/>
  <c r="J42" i="180"/>
  <c r="G43" i="180"/>
  <c r="H43" i="180"/>
  <c r="I43" i="180"/>
  <c r="J43" i="180"/>
  <c r="G44" i="180"/>
  <c r="H44" i="180"/>
  <c r="I44" i="180"/>
  <c r="J44" i="180"/>
  <c r="G45" i="180"/>
  <c r="H45" i="180"/>
  <c r="I45" i="180"/>
  <c r="J45" i="180"/>
  <c r="G46" i="180"/>
  <c r="H46" i="180"/>
  <c r="I46" i="180"/>
  <c r="J46" i="180"/>
  <c r="G47" i="180"/>
  <c r="H47" i="180"/>
  <c r="I47" i="180"/>
  <c r="J47" i="180"/>
  <c r="G48" i="180"/>
  <c r="H48" i="180"/>
  <c r="I48" i="180"/>
  <c r="J48" i="180"/>
  <c r="G49" i="180"/>
  <c r="H49" i="180"/>
  <c r="I49" i="180"/>
  <c r="J49" i="180"/>
  <c r="G50" i="180"/>
  <c r="H50" i="180"/>
  <c r="I50" i="180"/>
  <c r="J50" i="180"/>
  <c r="G51" i="180"/>
  <c r="H51" i="180"/>
  <c r="I51" i="180"/>
  <c r="J51" i="180"/>
  <c r="G52" i="180"/>
  <c r="H52" i="180"/>
  <c r="I52" i="180"/>
  <c r="J52" i="180"/>
  <c r="G53" i="180"/>
  <c r="H53" i="180"/>
  <c r="I53" i="180"/>
  <c r="J53" i="180"/>
  <c r="G54" i="180"/>
  <c r="H54" i="180"/>
  <c r="I54" i="180"/>
  <c r="J54" i="180"/>
  <c r="G55" i="180"/>
  <c r="H55" i="180"/>
  <c r="I55" i="180"/>
  <c r="J55" i="180"/>
  <c r="G56" i="180"/>
  <c r="H56" i="180"/>
  <c r="I56" i="180"/>
  <c r="J56" i="180"/>
  <c r="G57" i="180"/>
  <c r="H57" i="180"/>
  <c r="I57" i="180"/>
  <c r="J57" i="180"/>
  <c r="G58" i="180"/>
  <c r="H58" i="180"/>
  <c r="I58" i="180"/>
  <c r="J58" i="180"/>
  <c r="G59" i="180"/>
  <c r="H59" i="180"/>
  <c r="I59" i="180"/>
  <c r="J59" i="180"/>
  <c r="G60" i="180"/>
  <c r="H60" i="180"/>
  <c r="I60" i="180"/>
  <c r="J60" i="180"/>
  <c r="G61" i="180"/>
  <c r="H61" i="180"/>
  <c r="I61" i="180"/>
  <c r="J61" i="180"/>
  <c r="G62" i="180"/>
  <c r="H62" i="180"/>
  <c r="I62" i="180"/>
  <c r="J62" i="180"/>
  <c r="G63" i="180"/>
  <c r="H63" i="180"/>
  <c r="I63" i="180"/>
  <c r="J63" i="180"/>
  <c r="G64" i="180"/>
  <c r="H64" i="180"/>
  <c r="I64" i="180"/>
  <c r="J64" i="180"/>
  <c r="G65" i="180"/>
  <c r="H65" i="180"/>
  <c r="I65" i="180"/>
  <c r="J65" i="180"/>
  <c r="G66" i="180"/>
  <c r="H66" i="180"/>
  <c r="I66" i="180"/>
  <c r="J66" i="180"/>
  <c r="G67" i="180"/>
  <c r="H67" i="180"/>
  <c r="I67" i="180"/>
  <c r="J67" i="180"/>
  <c r="G68" i="180"/>
  <c r="H68" i="180"/>
  <c r="I68" i="180"/>
  <c r="J68" i="180"/>
  <c r="G69" i="180"/>
  <c r="H69" i="180"/>
  <c r="I69" i="180"/>
  <c r="J69" i="180"/>
  <c r="G70" i="180"/>
  <c r="J70" i="180"/>
  <c r="G71" i="180"/>
  <c r="H71" i="180"/>
  <c r="I71" i="180"/>
  <c r="J71" i="180"/>
  <c r="G72" i="180"/>
  <c r="H72" i="180"/>
  <c r="I72" i="180"/>
  <c r="J72" i="180"/>
  <c r="G73" i="180"/>
  <c r="H73" i="180"/>
  <c r="I73" i="180"/>
  <c r="J73" i="180"/>
  <c r="G74" i="180"/>
  <c r="H74" i="180"/>
  <c r="I74" i="180"/>
  <c r="J74" i="180"/>
  <c r="J8" i="180"/>
  <c r="I8" i="180"/>
  <c r="H8" i="180"/>
  <c r="G8" i="180"/>
  <c r="F8" i="178"/>
  <c r="G8" i="178"/>
  <c r="H8" i="178"/>
  <c r="F9" i="178"/>
  <c r="G9" i="178"/>
  <c r="H9" i="178"/>
  <c r="F10" i="178"/>
  <c r="G10" i="178"/>
  <c r="H10" i="178"/>
  <c r="F11" i="178"/>
  <c r="G11" i="178"/>
  <c r="H11" i="178"/>
  <c r="F12" i="178"/>
  <c r="G12" i="178"/>
  <c r="H12" i="178"/>
  <c r="F13" i="178"/>
  <c r="G13" i="178"/>
  <c r="H13" i="178"/>
  <c r="F14" i="178"/>
  <c r="G14" i="178"/>
  <c r="H14" i="178"/>
  <c r="F15" i="178"/>
  <c r="G15" i="178"/>
  <c r="H15" i="178"/>
  <c r="F16" i="178"/>
  <c r="G16" i="178"/>
  <c r="H16" i="178"/>
  <c r="F17" i="178"/>
  <c r="G17" i="178"/>
  <c r="H17" i="178"/>
  <c r="F18" i="178"/>
  <c r="G18" i="178"/>
  <c r="H18" i="178"/>
  <c r="F19" i="178"/>
  <c r="G19" i="178"/>
  <c r="H19" i="178"/>
  <c r="F20" i="178"/>
  <c r="G20" i="178"/>
  <c r="H20" i="178"/>
  <c r="F21" i="178"/>
  <c r="G21" i="178"/>
  <c r="H21" i="178"/>
  <c r="F22" i="178"/>
  <c r="G22" i="178"/>
  <c r="H22" i="178"/>
  <c r="F23" i="178"/>
  <c r="G23" i="178"/>
  <c r="H23" i="178"/>
  <c r="F24" i="178"/>
  <c r="G24" i="178"/>
  <c r="H24" i="178"/>
  <c r="F25" i="178"/>
  <c r="G25" i="178"/>
  <c r="H25" i="178"/>
  <c r="F26" i="178"/>
  <c r="G26" i="178"/>
  <c r="H26" i="178"/>
  <c r="F27" i="178"/>
  <c r="H27" i="178"/>
  <c r="F28" i="178"/>
  <c r="H28" i="178"/>
  <c r="F29" i="178"/>
  <c r="H29" i="178"/>
  <c r="F30" i="178"/>
  <c r="H30" i="178"/>
  <c r="F31" i="178"/>
  <c r="G31" i="178"/>
  <c r="H31" i="178"/>
  <c r="F32" i="178"/>
  <c r="G32" i="178"/>
  <c r="H32" i="178"/>
  <c r="F33" i="178"/>
  <c r="G33" i="178"/>
  <c r="H33" i="178"/>
  <c r="F34" i="178"/>
  <c r="G34" i="178"/>
  <c r="H34" i="178"/>
  <c r="F35" i="178"/>
  <c r="G35" i="178"/>
  <c r="H35" i="178"/>
  <c r="F36" i="178"/>
  <c r="G36" i="178"/>
  <c r="H36" i="178"/>
  <c r="F37" i="178"/>
  <c r="G37" i="178"/>
  <c r="H37" i="178"/>
  <c r="F38" i="178"/>
  <c r="G38" i="178"/>
  <c r="H38" i="178"/>
  <c r="F39" i="178"/>
  <c r="G39" i="178"/>
  <c r="H39" i="178"/>
  <c r="F40" i="178"/>
  <c r="F41" i="178"/>
  <c r="G41" i="178"/>
  <c r="H41" i="178"/>
  <c r="F42" i="178"/>
  <c r="G42" i="178"/>
  <c r="F43" i="178"/>
  <c r="G43" i="178"/>
  <c r="H43" i="178"/>
  <c r="F44" i="178"/>
  <c r="F45" i="178"/>
  <c r="G45" i="178"/>
  <c r="H45" i="178"/>
  <c r="F46" i="178"/>
  <c r="G46" i="178"/>
  <c r="H46" i="178"/>
  <c r="F47" i="178"/>
  <c r="G47" i="178"/>
  <c r="H47" i="178"/>
  <c r="F48" i="178"/>
  <c r="G48" i="178"/>
  <c r="H48" i="178"/>
  <c r="F49" i="178"/>
  <c r="G49" i="178"/>
  <c r="H49" i="178"/>
  <c r="F50" i="178"/>
  <c r="G50" i="178"/>
  <c r="H50" i="178"/>
  <c r="F51" i="178"/>
  <c r="G51" i="178"/>
  <c r="H51" i="178"/>
  <c r="F52" i="178"/>
  <c r="G52" i="178"/>
  <c r="H52" i="178"/>
  <c r="F53" i="178"/>
  <c r="G53" i="178"/>
  <c r="H53" i="178"/>
  <c r="F54" i="178"/>
  <c r="G54" i="178"/>
  <c r="H54" i="178"/>
  <c r="F55" i="178"/>
  <c r="G55" i="178"/>
  <c r="H55" i="178"/>
  <c r="F56" i="178"/>
  <c r="G56" i="178"/>
  <c r="H56" i="178"/>
  <c r="F57" i="178"/>
  <c r="G57" i="178"/>
  <c r="H57" i="178"/>
  <c r="F58" i="178"/>
  <c r="G58" i="178"/>
  <c r="H58" i="178"/>
  <c r="F59" i="178"/>
  <c r="G59" i="178"/>
  <c r="H59" i="178"/>
  <c r="F60" i="178"/>
  <c r="G60" i="178"/>
  <c r="H60" i="178"/>
  <c r="F61" i="178"/>
  <c r="G61" i="178"/>
  <c r="H61" i="178"/>
  <c r="F62" i="178"/>
  <c r="G62" i="178"/>
  <c r="H62" i="178"/>
  <c r="F63" i="178"/>
  <c r="G63" i="178"/>
  <c r="H63" i="178"/>
  <c r="F64" i="178"/>
  <c r="G64" i="178"/>
  <c r="H64" i="178"/>
  <c r="F65" i="178"/>
  <c r="G65" i="178"/>
  <c r="H65" i="178"/>
  <c r="F66" i="178"/>
  <c r="F67" i="178"/>
  <c r="G67" i="178"/>
  <c r="F68" i="178"/>
  <c r="G68" i="178"/>
  <c r="F69" i="178"/>
  <c r="G69" i="178"/>
  <c r="F70" i="178"/>
  <c r="G70" i="178"/>
  <c r="H70" i="178"/>
  <c r="F71" i="178"/>
  <c r="G71" i="178"/>
  <c r="F72" i="178"/>
  <c r="G72" i="178"/>
  <c r="H72" i="178"/>
  <c r="F73" i="178"/>
  <c r="G73" i="178"/>
  <c r="H73" i="178"/>
  <c r="H7" i="178"/>
  <c r="G7" i="178"/>
  <c r="F7" i="178"/>
  <c r="I43" i="146"/>
  <c r="J43" i="146"/>
  <c r="K43" i="146"/>
  <c r="L43" i="146"/>
  <c r="J39" i="146"/>
  <c r="C9" i="122"/>
  <c r="C18" i="122"/>
  <c r="C55" i="122" s="1"/>
  <c r="D9" i="122"/>
  <c r="D18" i="122"/>
  <c r="D55" i="122" s="1"/>
  <c r="E9" i="122"/>
  <c r="E24" i="122" s="1"/>
  <c r="E30" i="122" s="1"/>
  <c r="E32" i="122" s="1"/>
  <c r="E18" i="122"/>
  <c r="F9" i="122"/>
  <c r="F18" i="122"/>
  <c r="F55" i="122" s="1"/>
  <c r="G9" i="122"/>
  <c r="G24" i="122" s="1"/>
  <c r="G30" i="122" s="1"/>
  <c r="G32" i="122" s="1"/>
  <c r="G18" i="122"/>
  <c r="H9" i="122"/>
  <c r="H18" i="122"/>
  <c r="I9" i="122"/>
  <c r="I18" i="122"/>
  <c r="I55" i="122" s="1"/>
  <c r="J9" i="122"/>
  <c r="J18" i="122"/>
  <c r="J55" i="122" s="1"/>
  <c r="K9" i="122"/>
  <c r="K18" i="122"/>
  <c r="K55" i="122" s="1"/>
  <c r="L9" i="122"/>
  <c r="L18" i="122"/>
  <c r="L55" i="122" s="1"/>
  <c r="M9" i="122"/>
  <c r="M24" i="122" s="1"/>
  <c r="M30" i="122" s="1"/>
  <c r="M32" i="122" s="1"/>
  <c r="M18" i="122"/>
  <c r="N9" i="122"/>
  <c r="N18" i="122"/>
  <c r="N55" i="122" s="1"/>
  <c r="O9" i="122"/>
  <c r="O24" i="122" s="1"/>
  <c r="O30" i="122" s="1"/>
  <c r="O32" i="122" s="1"/>
  <c r="O18" i="122"/>
  <c r="Q9" i="122"/>
  <c r="Q18" i="122"/>
  <c r="Q55" i="122" s="1"/>
  <c r="R9" i="122"/>
  <c r="R18" i="122"/>
  <c r="R55" i="122" s="1"/>
  <c r="T9" i="122"/>
  <c r="T18" i="122"/>
  <c r="T55" i="122" s="1"/>
  <c r="J33" i="153"/>
  <c r="K33" i="153"/>
  <c r="L33" i="153"/>
  <c r="M33" i="153"/>
  <c r="N33" i="153"/>
  <c r="P33" i="153"/>
  <c r="J34" i="153"/>
  <c r="K34" i="153"/>
  <c r="L34" i="153"/>
  <c r="M34" i="153"/>
  <c r="N34" i="153"/>
  <c r="P34" i="153"/>
  <c r="J35" i="153"/>
  <c r="K35" i="153"/>
  <c r="L35" i="153"/>
  <c r="M35" i="153"/>
  <c r="N35" i="153"/>
  <c r="P35" i="153"/>
  <c r="J36" i="153"/>
  <c r="K36" i="153"/>
  <c r="L36" i="153"/>
  <c r="M36" i="153"/>
  <c r="N36" i="153"/>
  <c r="P36" i="153"/>
  <c r="J37" i="153"/>
  <c r="K37" i="153"/>
  <c r="L37" i="153"/>
  <c r="M37" i="153"/>
  <c r="N37" i="153"/>
  <c r="P37" i="153"/>
  <c r="J38" i="153"/>
  <c r="K38" i="153"/>
  <c r="L38" i="153"/>
  <c r="M38" i="153"/>
  <c r="N38" i="153"/>
  <c r="P38" i="153"/>
  <c r="J39" i="153"/>
  <c r="K39" i="153"/>
  <c r="L39" i="153"/>
  <c r="M39" i="153"/>
  <c r="N39" i="153"/>
  <c r="P39" i="153"/>
  <c r="D33" i="153"/>
  <c r="E33" i="153"/>
  <c r="F33" i="153"/>
  <c r="G33" i="153"/>
  <c r="H33" i="153"/>
  <c r="D34" i="153"/>
  <c r="E34" i="153"/>
  <c r="F34" i="153"/>
  <c r="G34" i="153"/>
  <c r="H34" i="153"/>
  <c r="D35" i="153"/>
  <c r="E35" i="153"/>
  <c r="F35" i="153"/>
  <c r="G35" i="153"/>
  <c r="H35" i="153"/>
  <c r="D36" i="153"/>
  <c r="E36" i="153"/>
  <c r="F36" i="153"/>
  <c r="G36" i="153"/>
  <c r="H36" i="153"/>
  <c r="D37" i="153"/>
  <c r="E37" i="153"/>
  <c r="F37" i="153"/>
  <c r="G37" i="153"/>
  <c r="H37" i="153"/>
  <c r="D38" i="153"/>
  <c r="E38" i="153"/>
  <c r="F38" i="153"/>
  <c r="G38" i="153"/>
  <c r="H38" i="153"/>
  <c r="D39" i="153"/>
  <c r="E39" i="153"/>
  <c r="F39" i="153"/>
  <c r="G39" i="153"/>
  <c r="H39" i="153"/>
  <c r="I34" i="153"/>
  <c r="I35" i="153"/>
  <c r="I36" i="153"/>
  <c r="I37" i="153"/>
  <c r="I38" i="153"/>
  <c r="I39" i="153"/>
  <c r="I33" i="153"/>
  <c r="J25" i="153"/>
  <c r="K25" i="153"/>
  <c r="L25" i="153"/>
  <c r="M25" i="153"/>
  <c r="N25" i="153"/>
  <c r="P25" i="153"/>
  <c r="J26" i="153"/>
  <c r="K26" i="153"/>
  <c r="L26" i="153"/>
  <c r="M26" i="153"/>
  <c r="N26" i="153"/>
  <c r="P26" i="153"/>
  <c r="J27" i="153"/>
  <c r="K27" i="153"/>
  <c r="L27" i="153"/>
  <c r="M27" i="153"/>
  <c r="N27" i="153"/>
  <c r="P27" i="153"/>
  <c r="J28" i="153"/>
  <c r="K28" i="153"/>
  <c r="L28" i="153"/>
  <c r="M28" i="153"/>
  <c r="N28" i="153"/>
  <c r="P28" i="153"/>
  <c r="J29" i="153"/>
  <c r="K29" i="153"/>
  <c r="L29" i="153"/>
  <c r="M29" i="153"/>
  <c r="N29" i="153"/>
  <c r="P29" i="153"/>
  <c r="J30" i="153"/>
  <c r="K30" i="153"/>
  <c r="L30" i="153"/>
  <c r="M30" i="153"/>
  <c r="N30" i="153"/>
  <c r="P30" i="153"/>
  <c r="J31" i="153"/>
  <c r="K31" i="153"/>
  <c r="L31" i="153"/>
  <c r="M31" i="153"/>
  <c r="N31" i="153"/>
  <c r="P31" i="153"/>
  <c r="D25" i="153"/>
  <c r="E25" i="153"/>
  <c r="F25" i="153"/>
  <c r="G25" i="153"/>
  <c r="H25" i="153"/>
  <c r="D26" i="153"/>
  <c r="E26" i="153"/>
  <c r="F26" i="153"/>
  <c r="G26" i="153"/>
  <c r="H26" i="153"/>
  <c r="D27" i="153"/>
  <c r="E27" i="153"/>
  <c r="F27" i="153"/>
  <c r="G27" i="153"/>
  <c r="H27" i="153"/>
  <c r="D28" i="153"/>
  <c r="E28" i="153"/>
  <c r="F28" i="153"/>
  <c r="G28" i="153"/>
  <c r="H28" i="153"/>
  <c r="D29" i="153"/>
  <c r="E29" i="153"/>
  <c r="F29" i="153"/>
  <c r="G29" i="153"/>
  <c r="H29" i="153"/>
  <c r="D30" i="153"/>
  <c r="E30" i="153"/>
  <c r="F30" i="153"/>
  <c r="G30" i="153"/>
  <c r="H30" i="153"/>
  <c r="D31" i="153"/>
  <c r="E31" i="153"/>
  <c r="F31" i="153"/>
  <c r="G31" i="153"/>
  <c r="H31" i="153"/>
  <c r="I26" i="153"/>
  <c r="I27" i="153"/>
  <c r="I28" i="153"/>
  <c r="I29" i="153"/>
  <c r="I30" i="153"/>
  <c r="I31" i="153"/>
  <c r="I25" i="153"/>
  <c r="U75" i="132"/>
  <c r="T74" i="63"/>
  <c r="O72" i="161"/>
  <c r="P144" i="161"/>
  <c r="N72" i="161"/>
  <c r="Q72" i="161"/>
  <c r="R72" i="161"/>
  <c r="S72" i="161"/>
  <c r="U72" i="161"/>
  <c r="U152" i="161" s="1"/>
  <c r="N41" i="138"/>
  <c r="O73" i="161" s="1"/>
  <c r="M41" i="138"/>
  <c r="N73" i="161" s="1"/>
  <c r="O41" i="138"/>
  <c r="Q73" i="161"/>
  <c r="Q41" i="138"/>
  <c r="R73" i="161" s="1"/>
  <c r="R41" i="138"/>
  <c r="S73" i="161" s="1"/>
  <c r="T41" i="138"/>
  <c r="T73" i="161" s="1"/>
  <c r="D143" i="161"/>
  <c r="D145" i="161"/>
  <c r="D67" i="161"/>
  <c r="N67" i="161"/>
  <c r="P148" i="161" s="1"/>
  <c r="D68" i="161"/>
  <c r="N68" i="161"/>
  <c r="N149" i="161" s="1"/>
  <c r="C41" i="138"/>
  <c r="D73" i="161" s="1"/>
  <c r="F72" i="161"/>
  <c r="G72" i="161"/>
  <c r="H72" i="161"/>
  <c r="J144" i="161"/>
  <c r="K72" i="161"/>
  <c r="L72" i="161"/>
  <c r="D41" i="138"/>
  <c r="E73" i="161" s="1"/>
  <c r="E41" i="138"/>
  <c r="F73" i="161" s="1"/>
  <c r="F41" i="138"/>
  <c r="G73" i="161" s="1"/>
  <c r="G41" i="138"/>
  <c r="H73" i="161" s="1"/>
  <c r="H41" i="138"/>
  <c r="I73" i="161" s="1"/>
  <c r="I41" i="138"/>
  <c r="J73" i="161" s="1"/>
  <c r="J41" i="138"/>
  <c r="K73" i="161" s="1"/>
  <c r="K41" i="138"/>
  <c r="L73" i="161" s="1"/>
  <c r="L41" i="138"/>
  <c r="M73" i="161" s="1"/>
  <c r="O67" i="161"/>
  <c r="Q67" i="161"/>
  <c r="Q148" i="161" s="1"/>
  <c r="R67" i="161"/>
  <c r="S67" i="161"/>
  <c r="U67" i="161"/>
  <c r="O68" i="161"/>
  <c r="Q68" i="161"/>
  <c r="R68" i="161"/>
  <c r="S68" i="161"/>
  <c r="S69" i="161" s="1"/>
  <c r="U68" i="161"/>
  <c r="U69" i="161" s="1"/>
  <c r="E67" i="161"/>
  <c r="F67" i="161"/>
  <c r="G67" i="161"/>
  <c r="H67" i="161"/>
  <c r="H148" i="161" s="1"/>
  <c r="I67" i="161"/>
  <c r="J67" i="161"/>
  <c r="K67" i="161"/>
  <c r="L67" i="161"/>
  <c r="M67" i="161"/>
  <c r="E68" i="161"/>
  <c r="F68" i="161"/>
  <c r="G68" i="161"/>
  <c r="H68" i="161"/>
  <c r="I68" i="161"/>
  <c r="J68" i="161"/>
  <c r="K68" i="161"/>
  <c r="L68" i="161"/>
  <c r="L69" i="161" s="1"/>
  <c r="M68" i="161"/>
  <c r="E143" i="161"/>
  <c r="F143" i="161"/>
  <c r="G143" i="161"/>
  <c r="H143" i="161"/>
  <c r="I143" i="161"/>
  <c r="J143" i="161"/>
  <c r="K143" i="161"/>
  <c r="L143" i="161"/>
  <c r="M143" i="161"/>
  <c r="G144" i="161"/>
  <c r="L144" i="161"/>
  <c r="E145" i="161"/>
  <c r="F145" i="161"/>
  <c r="G145" i="161"/>
  <c r="H145" i="161"/>
  <c r="I145" i="161"/>
  <c r="J145" i="161"/>
  <c r="K145" i="161"/>
  <c r="L145" i="161"/>
  <c r="M145" i="161"/>
  <c r="O143" i="161"/>
  <c r="P143" i="161"/>
  <c r="Q143" i="161"/>
  <c r="R143" i="161"/>
  <c r="S143" i="161"/>
  <c r="U143" i="161"/>
  <c r="O144" i="161"/>
  <c r="R144" i="161"/>
  <c r="U144" i="161"/>
  <c r="O145" i="161"/>
  <c r="P145" i="161"/>
  <c r="Q145" i="161"/>
  <c r="R145" i="161"/>
  <c r="S145" i="161"/>
  <c r="U145" i="161"/>
  <c r="N145" i="161"/>
  <c r="N144" i="161"/>
  <c r="N143" i="161"/>
  <c r="R133" i="161"/>
  <c r="S133" i="161"/>
  <c r="R134" i="161"/>
  <c r="S134" i="161"/>
  <c r="R135" i="161"/>
  <c r="S135" i="161"/>
  <c r="R137" i="161"/>
  <c r="S137" i="161"/>
  <c r="O133" i="161"/>
  <c r="P133" i="161"/>
  <c r="Q133" i="161"/>
  <c r="O134" i="161"/>
  <c r="P134" i="161"/>
  <c r="Q134" i="161"/>
  <c r="O135" i="161"/>
  <c r="P135" i="161"/>
  <c r="Q135" i="161"/>
  <c r="O137" i="161"/>
  <c r="P137" i="161"/>
  <c r="Q137" i="161"/>
  <c r="O138" i="161"/>
  <c r="P138" i="161"/>
  <c r="Q138" i="161"/>
  <c r="O139" i="161"/>
  <c r="P139" i="161"/>
  <c r="Q139" i="161"/>
  <c r="E133" i="161"/>
  <c r="F133" i="161"/>
  <c r="G133" i="161"/>
  <c r="H133" i="161"/>
  <c r="J133" i="161"/>
  <c r="K133" i="161"/>
  <c r="L133" i="161"/>
  <c r="M133" i="161"/>
  <c r="E134" i="161"/>
  <c r="F134" i="161"/>
  <c r="G134" i="161"/>
  <c r="H134" i="161"/>
  <c r="J134" i="161"/>
  <c r="K134" i="161"/>
  <c r="L134" i="161"/>
  <c r="M134" i="161"/>
  <c r="E135" i="161"/>
  <c r="F135" i="161"/>
  <c r="G135" i="161"/>
  <c r="H135" i="161"/>
  <c r="J135" i="161"/>
  <c r="K135" i="161"/>
  <c r="L135" i="161"/>
  <c r="M135" i="161"/>
  <c r="E137" i="161"/>
  <c r="F137" i="161"/>
  <c r="G137" i="161"/>
  <c r="H137" i="161"/>
  <c r="J137" i="161"/>
  <c r="K137" i="161"/>
  <c r="L137" i="161"/>
  <c r="M137" i="161"/>
  <c r="E138" i="161"/>
  <c r="F138" i="161"/>
  <c r="G138" i="161"/>
  <c r="H138" i="161"/>
  <c r="J138" i="161"/>
  <c r="K138" i="161"/>
  <c r="L138" i="161"/>
  <c r="M138" i="161"/>
  <c r="E139" i="161"/>
  <c r="F139" i="161"/>
  <c r="G139" i="161"/>
  <c r="H139" i="161"/>
  <c r="J139" i="161"/>
  <c r="K139" i="161"/>
  <c r="L139" i="161"/>
  <c r="M139" i="161"/>
  <c r="N139" i="161"/>
  <c r="N138" i="161"/>
  <c r="N137" i="161"/>
  <c r="N135" i="161"/>
  <c r="N134" i="161"/>
  <c r="N133" i="161"/>
  <c r="P129" i="161"/>
  <c r="F77" i="161"/>
  <c r="F157" i="161" s="1"/>
  <c r="G77" i="161"/>
  <c r="G157" i="161" s="1"/>
  <c r="K129" i="161"/>
  <c r="Q129" i="161"/>
  <c r="U129" i="161"/>
  <c r="O108" i="161"/>
  <c r="P108" i="161"/>
  <c r="Q108" i="161"/>
  <c r="R108" i="161"/>
  <c r="S108" i="161"/>
  <c r="U108" i="161"/>
  <c r="D108" i="161"/>
  <c r="E108" i="161"/>
  <c r="F108" i="161"/>
  <c r="G108" i="161"/>
  <c r="H108" i="161"/>
  <c r="I108" i="161"/>
  <c r="J108" i="161"/>
  <c r="K108" i="161"/>
  <c r="L108" i="161"/>
  <c r="M108" i="161"/>
  <c r="O62" i="161"/>
  <c r="Q62" i="161"/>
  <c r="R62" i="161"/>
  <c r="S62" i="161"/>
  <c r="U62" i="161"/>
  <c r="Q63" i="161"/>
  <c r="R63" i="161"/>
  <c r="O64" i="161"/>
  <c r="Q64" i="161"/>
  <c r="R64" i="161"/>
  <c r="S64" i="161"/>
  <c r="U64" i="161"/>
  <c r="D62" i="161"/>
  <c r="E62" i="161"/>
  <c r="F62" i="161"/>
  <c r="G62" i="161"/>
  <c r="H62" i="161"/>
  <c r="I62" i="161"/>
  <c r="J62" i="161"/>
  <c r="K62" i="161"/>
  <c r="L62" i="161"/>
  <c r="M62" i="161"/>
  <c r="J63" i="161"/>
  <c r="K63" i="161"/>
  <c r="D64" i="161"/>
  <c r="E64" i="161"/>
  <c r="F64" i="161"/>
  <c r="G64" i="161"/>
  <c r="H64" i="161"/>
  <c r="I64" i="161"/>
  <c r="J64" i="161"/>
  <c r="K64" i="161"/>
  <c r="L64" i="161"/>
  <c r="M64" i="161"/>
  <c r="N64" i="161"/>
  <c r="N62" i="161"/>
  <c r="N108" i="161"/>
  <c r="E75" i="154"/>
  <c r="E77" i="154" s="1"/>
  <c r="F75" i="154"/>
  <c r="H75" i="154"/>
  <c r="I75" i="154"/>
  <c r="I77" i="154" s="1"/>
  <c r="I82" i="154" s="1"/>
  <c r="J75" i="154"/>
  <c r="J77" i="154" s="1"/>
  <c r="J82" i="154" s="1"/>
  <c r="K75" i="154"/>
  <c r="K77" i="154" s="1"/>
  <c r="K82" i="154" s="1"/>
  <c r="L75" i="154"/>
  <c r="L77" i="154" s="1"/>
  <c r="L82" i="154" s="1"/>
  <c r="M75" i="154"/>
  <c r="M77" i="154" s="1"/>
  <c r="M82" i="154" s="1"/>
  <c r="N75" i="154"/>
  <c r="N77" i="154" s="1"/>
  <c r="N82" i="154" s="1"/>
  <c r="D76" i="154"/>
  <c r="O75" i="154"/>
  <c r="O77" i="154" s="1"/>
  <c r="O82" i="154" s="1"/>
  <c r="P75" i="154"/>
  <c r="P77" i="154" s="1"/>
  <c r="P82" i="154" s="1"/>
  <c r="Q75" i="154"/>
  <c r="Q77" i="154" s="1"/>
  <c r="Q82" i="154" s="1"/>
  <c r="R75" i="154"/>
  <c r="R77" i="154" s="1"/>
  <c r="R82" i="154" s="1"/>
  <c r="S75" i="154"/>
  <c r="S77" i="154" s="1"/>
  <c r="S82" i="154" s="1"/>
  <c r="T75" i="154"/>
  <c r="T77" i="154" s="1"/>
  <c r="T82" i="154" s="1"/>
  <c r="U75" i="154"/>
  <c r="U77" i="154" s="1"/>
  <c r="U82" i="154" s="1"/>
  <c r="V75" i="154"/>
  <c r="V77" i="154" s="1"/>
  <c r="V82" i="154" s="1"/>
  <c r="W75" i="154"/>
  <c r="W77" i="154" s="1"/>
  <c r="W82" i="154" s="1"/>
  <c r="I36" i="129"/>
  <c r="U102" i="161"/>
  <c r="T62" i="122"/>
  <c r="T61" i="122"/>
  <c r="E75" i="173"/>
  <c r="F75" i="173"/>
  <c r="F77" i="173" s="1"/>
  <c r="F82" i="173" s="1"/>
  <c r="H75" i="173"/>
  <c r="I75" i="173"/>
  <c r="I77" i="173" s="1"/>
  <c r="I82" i="173" s="1"/>
  <c r="J75" i="173"/>
  <c r="K75" i="173"/>
  <c r="K77" i="173" s="1"/>
  <c r="K82" i="173" s="1"/>
  <c r="L75" i="173"/>
  <c r="L77" i="173" s="1"/>
  <c r="L82" i="173" s="1"/>
  <c r="M75" i="173"/>
  <c r="M77" i="173" s="1"/>
  <c r="M82" i="173" s="1"/>
  <c r="N75" i="173"/>
  <c r="N77" i="173" s="1"/>
  <c r="N82" i="173" s="1"/>
  <c r="O75" i="173"/>
  <c r="O77" i="173" s="1"/>
  <c r="O82" i="173" s="1"/>
  <c r="P75" i="173"/>
  <c r="P77" i="173" s="1"/>
  <c r="P82" i="173" s="1"/>
  <c r="U75" i="173"/>
  <c r="U77" i="173" s="1"/>
  <c r="U82" i="173" s="1"/>
  <c r="V75" i="173"/>
  <c r="V77" i="173" s="1"/>
  <c r="V82" i="173" s="1"/>
  <c r="W75" i="173"/>
  <c r="W77" i="173" s="1"/>
  <c r="W82" i="173" s="1"/>
  <c r="D76" i="173"/>
  <c r="R61" i="122"/>
  <c r="R62" i="122"/>
  <c r="R64" i="122" s="1"/>
  <c r="T37" i="122"/>
  <c r="T45" i="122"/>
  <c r="T42" i="122"/>
  <c r="T43" i="122"/>
  <c r="T44" i="122"/>
  <c r="T53" i="122"/>
  <c r="U74" i="84"/>
  <c r="U74" i="69"/>
  <c r="U76" i="69" s="1"/>
  <c r="W75" i="117"/>
  <c r="W77" i="117" s="1"/>
  <c r="W82" i="117" s="1"/>
  <c r="U74" i="126"/>
  <c r="U76" i="126" s="1"/>
  <c r="S36" i="129"/>
  <c r="S40" i="129"/>
  <c r="C62" i="122"/>
  <c r="D62" i="122"/>
  <c r="E62" i="122"/>
  <c r="F62" i="122"/>
  <c r="G62" i="122"/>
  <c r="H62" i="122"/>
  <c r="I62" i="122"/>
  <c r="J62" i="122"/>
  <c r="K62" i="122"/>
  <c r="L62" i="122"/>
  <c r="M62" i="122"/>
  <c r="N62" i="122"/>
  <c r="O62" i="122"/>
  <c r="Q62" i="122"/>
  <c r="T58" i="122"/>
  <c r="T65" i="122"/>
  <c r="T59" i="122"/>
  <c r="T66" i="122" s="1"/>
  <c r="T69" i="122"/>
  <c r="T72" i="122" s="1"/>
  <c r="M74" i="69"/>
  <c r="M76" i="69" s="1"/>
  <c r="M74" i="126"/>
  <c r="L36" i="129"/>
  <c r="L40" i="129" s="1"/>
  <c r="M74" i="84"/>
  <c r="M76" i="84" s="1"/>
  <c r="M74" i="63"/>
  <c r="M75" i="132"/>
  <c r="L74" i="69"/>
  <c r="L74" i="126"/>
  <c r="L76" i="126" s="1"/>
  <c r="K36" i="129"/>
  <c r="K40" i="129" s="1"/>
  <c r="L74" i="84"/>
  <c r="L74" i="63"/>
  <c r="L76" i="63" s="1"/>
  <c r="L80" i="63" s="1"/>
  <c r="L75" i="132"/>
  <c r="H74" i="69"/>
  <c r="H74" i="126"/>
  <c r="G36" i="129"/>
  <c r="H74" i="63"/>
  <c r="H76" i="63" s="1"/>
  <c r="H80" i="63" s="1"/>
  <c r="H75" i="132"/>
  <c r="H74" i="84"/>
  <c r="G74" i="69"/>
  <c r="G76" i="69"/>
  <c r="G74" i="126"/>
  <c r="F36" i="129"/>
  <c r="F40" i="129" s="1"/>
  <c r="G74" i="63"/>
  <c r="G76" i="63" s="1"/>
  <c r="G75" i="132"/>
  <c r="G74" i="84"/>
  <c r="G76" i="84" s="1"/>
  <c r="F74" i="69"/>
  <c r="F76" i="69" s="1"/>
  <c r="F74" i="126"/>
  <c r="F76" i="126" s="1"/>
  <c r="E36" i="129"/>
  <c r="E40" i="129" s="1"/>
  <c r="F74" i="63"/>
  <c r="F76" i="63" s="1"/>
  <c r="F75" i="132"/>
  <c r="F74" i="84"/>
  <c r="F76" i="84" s="1"/>
  <c r="E74" i="69"/>
  <c r="E76" i="69" s="1"/>
  <c r="E74" i="126"/>
  <c r="E76" i="126" s="1"/>
  <c r="D36" i="129"/>
  <c r="D40" i="129"/>
  <c r="E74" i="63"/>
  <c r="E76" i="63" s="1"/>
  <c r="E80" i="63" s="1"/>
  <c r="E75" i="132"/>
  <c r="E77" i="132" s="1"/>
  <c r="E81" i="132" s="1"/>
  <c r="E74" i="84"/>
  <c r="E76" i="84" s="1"/>
  <c r="D74" i="63"/>
  <c r="D75" i="132"/>
  <c r="D74" i="126"/>
  <c r="D76" i="126" s="1"/>
  <c r="C36" i="129"/>
  <c r="D74" i="84"/>
  <c r="D74" i="69"/>
  <c r="P74" i="63"/>
  <c r="P76" i="63" s="1"/>
  <c r="P75" i="132"/>
  <c r="P74" i="126"/>
  <c r="O36" i="129"/>
  <c r="P74" i="84"/>
  <c r="P76" i="84" s="1"/>
  <c r="P74" i="69"/>
  <c r="P76" i="69" s="1"/>
  <c r="O74" i="63"/>
  <c r="O76" i="63" s="1"/>
  <c r="O75" i="132"/>
  <c r="O77" i="132"/>
  <c r="O74" i="126"/>
  <c r="O76" i="126" s="1"/>
  <c r="N36" i="129"/>
  <c r="O74" i="84"/>
  <c r="O74" i="69"/>
  <c r="O76" i="69" s="1"/>
  <c r="N74" i="63"/>
  <c r="N75" i="132"/>
  <c r="N77" i="132" s="1"/>
  <c r="N74" i="126"/>
  <c r="N76" i="126" s="1"/>
  <c r="M36" i="129"/>
  <c r="M40" i="129" s="1"/>
  <c r="N74" i="84"/>
  <c r="X75" i="155"/>
  <c r="X77" i="155" s="1"/>
  <c r="W75" i="155"/>
  <c r="W77" i="155" s="1"/>
  <c r="V75" i="155"/>
  <c r="V77" i="155" s="1"/>
  <c r="U75" i="155"/>
  <c r="U77" i="155" s="1"/>
  <c r="T75" i="155"/>
  <c r="T77" i="155" s="1"/>
  <c r="S75" i="155"/>
  <c r="S77" i="155" s="1"/>
  <c r="Q75" i="155"/>
  <c r="N75" i="155"/>
  <c r="N77" i="155" s="1"/>
  <c r="M75" i="155"/>
  <c r="M77" i="155" s="1"/>
  <c r="L75" i="155"/>
  <c r="L77" i="155" s="1"/>
  <c r="K75" i="155"/>
  <c r="K77" i="155" s="1"/>
  <c r="H75" i="155"/>
  <c r="H77" i="155" s="1"/>
  <c r="F75" i="155"/>
  <c r="F77" i="155" s="1"/>
  <c r="E75" i="155"/>
  <c r="E77" i="155" s="1"/>
  <c r="N74" i="69"/>
  <c r="K74" i="69"/>
  <c r="K76" i="69" s="1"/>
  <c r="K74" i="63"/>
  <c r="K76" i="63" s="1"/>
  <c r="K75" i="132"/>
  <c r="K74" i="126"/>
  <c r="K76" i="126" s="1"/>
  <c r="K81" i="126" s="1"/>
  <c r="J36" i="129"/>
  <c r="J40" i="129" s="1"/>
  <c r="K74" i="84"/>
  <c r="J74" i="69"/>
  <c r="J76" i="69" s="1"/>
  <c r="J74" i="126"/>
  <c r="J76" i="126" s="1"/>
  <c r="J81" i="126" s="1"/>
  <c r="J74" i="63"/>
  <c r="J76" i="63" s="1"/>
  <c r="J75" i="132"/>
  <c r="J74" i="84"/>
  <c r="I74" i="63"/>
  <c r="I76" i="63" s="1"/>
  <c r="I80" i="63" s="1"/>
  <c r="I75" i="132"/>
  <c r="I77" i="132" s="1"/>
  <c r="D83" i="117"/>
  <c r="V75" i="117"/>
  <c r="V77" i="117" s="1"/>
  <c r="V82" i="117" s="1"/>
  <c r="U75" i="117"/>
  <c r="U77" i="117" s="1"/>
  <c r="U82" i="117" s="1"/>
  <c r="T75" i="117"/>
  <c r="T77" i="117" s="1"/>
  <c r="T82" i="117" s="1"/>
  <c r="S75" i="117"/>
  <c r="S77" i="117" s="1"/>
  <c r="R75" i="117"/>
  <c r="R77" i="117" s="1"/>
  <c r="R82" i="117" s="1"/>
  <c r="Q75" i="117"/>
  <c r="Q77" i="117" s="1"/>
  <c r="P75" i="117"/>
  <c r="P77" i="117" s="1"/>
  <c r="P82" i="117" s="1"/>
  <c r="O75" i="117"/>
  <c r="O77" i="117" s="1"/>
  <c r="N75" i="117"/>
  <c r="N77" i="117" s="1"/>
  <c r="N82" i="117" s="1"/>
  <c r="M75" i="117"/>
  <c r="M77" i="117" s="1"/>
  <c r="L75" i="117"/>
  <c r="L77" i="117" s="1"/>
  <c r="L82" i="117" s="1"/>
  <c r="K75" i="117"/>
  <c r="K77" i="117" s="1"/>
  <c r="K82" i="117" s="1"/>
  <c r="J75" i="117"/>
  <c r="J77" i="117" s="1"/>
  <c r="J82" i="117" s="1"/>
  <c r="I75" i="117"/>
  <c r="I77" i="117" s="1"/>
  <c r="I82" i="117" s="1"/>
  <c r="H75" i="117"/>
  <c r="H77" i="117" s="1"/>
  <c r="H82" i="117" s="1"/>
  <c r="G76" i="117"/>
  <c r="D76" i="117" s="1"/>
  <c r="F75" i="117"/>
  <c r="F77" i="117" s="1"/>
  <c r="F82" i="117" s="1"/>
  <c r="E75" i="117"/>
  <c r="E77" i="117" s="1"/>
  <c r="E82" i="117" s="1"/>
  <c r="I74" i="126"/>
  <c r="I76" i="126" s="1"/>
  <c r="H36" i="129"/>
  <c r="I74" i="84"/>
  <c r="I76" i="84" s="1"/>
  <c r="W75" i="143"/>
  <c r="W77" i="143" s="1"/>
  <c r="V75" i="143"/>
  <c r="V77" i="143" s="1"/>
  <c r="U75" i="143"/>
  <c r="U77" i="143" s="1"/>
  <c r="T75" i="143"/>
  <c r="T77" i="143" s="1"/>
  <c r="S75" i="143"/>
  <c r="S77" i="143" s="1"/>
  <c r="R75" i="143"/>
  <c r="R77" i="143" s="1"/>
  <c r="Q75" i="143"/>
  <c r="Q77" i="143" s="1"/>
  <c r="O75" i="143"/>
  <c r="O77" i="143" s="1"/>
  <c r="N75" i="143"/>
  <c r="N77" i="143" s="1"/>
  <c r="M75" i="143"/>
  <c r="M77" i="143" s="1"/>
  <c r="L75" i="143"/>
  <c r="L77" i="143" s="1"/>
  <c r="K75" i="143"/>
  <c r="K77" i="143" s="1"/>
  <c r="J75" i="143"/>
  <c r="J77" i="143" s="1"/>
  <c r="I75" i="143"/>
  <c r="I77" i="143" s="1"/>
  <c r="H75" i="143"/>
  <c r="H77" i="143" s="1"/>
  <c r="G64" i="143"/>
  <c r="G65" i="143"/>
  <c r="G66" i="143"/>
  <c r="G67" i="143"/>
  <c r="G68" i="143"/>
  <c r="G69" i="143"/>
  <c r="G70" i="143"/>
  <c r="G71" i="143"/>
  <c r="G72" i="143"/>
  <c r="G73" i="143"/>
  <c r="G57" i="143"/>
  <c r="G53" i="143"/>
  <c r="G50" i="143"/>
  <c r="G45" i="143"/>
  <c r="G42" i="143"/>
  <c r="D42" i="143" s="1"/>
  <c r="G15" i="143"/>
  <c r="G11" i="143"/>
  <c r="G7" i="143"/>
  <c r="F75" i="143"/>
  <c r="F77" i="143" s="1"/>
  <c r="E75" i="143"/>
  <c r="E77" i="143" s="1"/>
  <c r="I74" i="69"/>
  <c r="I76" i="69" s="1"/>
  <c r="H40" i="129"/>
  <c r="S74" i="84"/>
  <c r="X75" i="174"/>
  <c r="X77" i="174" s="1"/>
  <c r="W75" i="174"/>
  <c r="W77" i="174" s="1"/>
  <c r="V75" i="174"/>
  <c r="V77" i="174" s="1"/>
  <c r="U75" i="174"/>
  <c r="U77" i="174" s="1"/>
  <c r="T75" i="174"/>
  <c r="T77" i="174" s="1"/>
  <c r="S75" i="174"/>
  <c r="S77" i="174" s="1"/>
  <c r="R75" i="174"/>
  <c r="R77" i="174" s="1"/>
  <c r="Q75" i="174"/>
  <c r="Q77" i="174" s="1"/>
  <c r="O75" i="174"/>
  <c r="O77" i="174" s="1"/>
  <c r="N75" i="174"/>
  <c r="N77" i="174" s="1"/>
  <c r="M75" i="174"/>
  <c r="M77" i="174" s="1"/>
  <c r="L75" i="174"/>
  <c r="L77" i="174" s="1"/>
  <c r="K75" i="174"/>
  <c r="K77" i="174" s="1"/>
  <c r="J75" i="174"/>
  <c r="J77" i="174" s="1"/>
  <c r="I75" i="174"/>
  <c r="I77" i="174" s="1"/>
  <c r="H75" i="174"/>
  <c r="H77" i="174" s="1"/>
  <c r="G64" i="174"/>
  <c r="G65" i="174"/>
  <c r="G66" i="174"/>
  <c r="G67" i="174"/>
  <c r="G68" i="174"/>
  <c r="G69" i="174"/>
  <c r="G70" i="174"/>
  <c r="G71" i="174"/>
  <c r="G72" i="174"/>
  <c r="G73" i="174"/>
  <c r="G57" i="174"/>
  <c r="G53" i="174"/>
  <c r="G50" i="174"/>
  <c r="G45" i="174"/>
  <c r="G42" i="174"/>
  <c r="G15" i="174"/>
  <c r="G11" i="174"/>
  <c r="G7" i="174"/>
  <c r="F75" i="174"/>
  <c r="F77" i="174" s="1"/>
  <c r="E75" i="174"/>
  <c r="E77" i="174" s="1"/>
  <c r="S74" i="69"/>
  <c r="S76" i="69" s="1"/>
  <c r="S74" i="63"/>
  <c r="S76" i="63" s="1"/>
  <c r="S75" i="132"/>
  <c r="R36" i="129"/>
  <c r="R40" i="129" s="1"/>
  <c r="D83" i="173"/>
  <c r="T75" i="173"/>
  <c r="T77" i="173" s="1"/>
  <c r="T82" i="173" s="1"/>
  <c r="S75" i="173"/>
  <c r="S77" i="173" s="1"/>
  <c r="R75" i="173"/>
  <c r="R77" i="173" s="1"/>
  <c r="R82" i="173" s="1"/>
  <c r="Q75" i="173"/>
  <c r="Q77" i="173" s="1"/>
  <c r="Q82" i="173" s="1"/>
  <c r="J77" i="173"/>
  <c r="J82" i="173" s="1"/>
  <c r="E77" i="173"/>
  <c r="E82" i="173" s="1"/>
  <c r="S74" i="126"/>
  <c r="S76" i="126" s="1"/>
  <c r="R74" i="84"/>
  <c r="R76" i="84" s="1"/>
  <c r="R74" i="69"/>
  <c r="R74" i="63"/>
  <c r="R75" i="132"/>
  <c r="R74" i="126"/>
  <c r="Q36" i="129"/>
  <c r="Q74" i="84"/>
  <c r="Q74" i="69"/>
  <c r="Q76" i="69" s="1"/>
  <c r="Q74" i="63"/>
  <c r="Q75" i="132"/>
  <c r="Q77" i="132" s="1"/>
  <c r="Q74" i="126"/>
  <c r="T26" i="147"/>
  <c r="T30" i="138"/>
  <c r="R29" i="147"/>
  <c r="Q25" i="147"/>
  <c r="O31" i="147"/>
  <c r="N26" i="147"/>
  <c r="M29" i="147"/>
  <c r="L25" i="147"/>
  <c r="K26" i="147"/>
  <c r="J26" i="147"/>
  <c r="N40" i="147"/>
  <c r="R28" i="138"/>
  <c r="Q29" i="138"/>
  <c r="O28" i="138"/>
  <c r="N28" i="138"/>
  <c r="M36" i="138"/>
  <c r="L29" i="138"/>
  <c r="K28" i="138"/>
  <c r="J32" i="138"/>
  <c r="I31" i="138"/>
  <c r="Q48" i="138"/>
  <c r="N48" i="138"/>
  <c r="L48" i="138"/>
  <c r="T39" i="138"/>
  <c r="T40" i="138"/>
  <c r="T42" i="138"/>
  <c r="T43" i="138"/>
  <c r="T44" i="138"/>
  <c r="T45" i="138"/>
  <c r="T46" i="138"/>
  <c r="T47" i="138"/>
  <c r="U76" i="161"/>
  <c r="U156" i="161" s="1"/>
  <c r="U77" i="161"/>
  <c r="U157" i="161" s="1"/>
  <c r="U124" i="161"/>
  <c r="U125" i="161"/>
  <c r="U127" i="161"/>
  <c r="U121" i="161"/>
  <c r="U122" i="161"/>
  <c r="U110" i="161"/>
  <c r="U111" i="161"/>
  <c r="U112" i="161"/>
  <c r="U113" i="161"/>
  <c r="U114" i="161"/>
  <c r="U115" i="161"/>
  <c r="U117" i="161"/>
  <c r="U118" i="161"/>
  <c r="U119" i="161"/>
  <c r="U104" i="161"/>
  <c r="U105" i="161"/>
  <c r="U106" i="161"/>
  <c r="U98" i="161"/>
  <c r="U99" i="161"/>
  <c r="U100" i="161"/>
  <c r="T33" i="147"/>
  <c r="T34" i="147"/>
  <c r="T35" i="147"/>
  <c r="T36" i="147"/>
  <c r="T37" i="147"/>
  <c r="T38" i="147"/>
  <c r="T39" i="147"/>
  <c r="F5" i="177"/>
  <c r="F6" i="177"/>
  <c r="F7" i="177"/>
  <c r="F8" i="177"/>
  <c r="F9" i="177"/>
  <c r="F10" i="177"/>
  <c r="F11" i="177"/>
  <c r="F12" i="177"/>
  <c r="F13" i="177"/>
  <c r="F14" i="177"/>
  <c r="F15" i="177"/>
  <c r="F16" i="177"/>
  <c r="F17" i="177"/>
  <c r="F18" i="177"/>
  <c r="F19" i="177"/>
  <c r="F20" i="177"/>
  <c r="F22" i="177"/>
  <c r="F23" i="177"/>
  <c r="F24" i="177"/>
  <c r="F25" i="177"/>
  <c r="F26" i="177"/>
  <c r="F27" i="177"/>
  <c r="F28" i="177"/>
  <c r="F29" i="177"/>
  <c r="F30" i="177"/>
  <c r="F31" i="177"/>
  <c r="F32" i="177"/>
  <c r="P27" i="158"/>
  <c r="P28" i="158"/>
  <c r="P29" i="158"/>
  <c r="P30" i="158"/>
  <c r="P31" i="158"/>
  <c r="P32" i="158"/>
  <c r="P33" i="158"/>
  <c r="P35" i="158"/>
  <c r="P36" i="158"/>
  <c r="P37" i="158"/>
  <c r="P38" i="158"/>
  <c r="P39" i="158"/>
  <c r="P40" i="158"/>
  <c r="P43" i="153"/>
  <c r="P44" i="153"/>
  <c r="P45" i="153"/>
  <c r="P46" i="153"/>
  <c r="P47" i="153"/>
  <c r="P48" i="153"/>
  <c r="P49" i="153"/>
  <c r="O33" i="151"/>
  <c r="P33" i="151"/>
  <c r="Q33" i="151"/>
  <c r="R33" i="151"/>
  <c r="S33" i="151"/>
  <c r="U33" i="151"/>
  <c r="O34" i="151"/>
  <c r="P34" i="151"/>
  <c r="Q34" i="151"/>
  <c r="R34" i="151"/>
  <c r="S34" i="151"/>
  <c r="U34" i="151"/>
  <c r="O35" i="151"/>
  <c r="P35" i="151"/>
  <c r="Q35" i="151"/>
  <c r="R35" i="151"/>
  <c r="S35" i="151"/>
  <c r="U35" i="151"/>
  <c r="O36" i="151"/>
  <c r="P36" i="151"/>
  <c r="Q36" i="151"/>
  <c r="R36" i="151"/>
  <c r="S36" i="151"/>
  <c r="U36" i="151"/>
  <c r="O37" i="151"/>
  <c r="P37" i="151"/>
  <c r="Q37" i="151"/>
  <c r="R37" i="151"/>
  <c r="S37" i="151"/>
  <c r="U37" i="151"/>
  <c r="O38" i="151"/>
  <c r="P38" i="151"/>
  <c r="Q38" i="151"/>
  <c r="R38" i="151"/>
  <c r="S38" i="151"/>
  <c r="U38" i="151"/>
  <c r="O39" i="151"/>
  <c r="P39" i="151"/>
  <c r="Q39" i="151"/>
  <c r="R39" i="151"/>
  <c r="S39" i="151"/>
  <c r="U39" i="151"/>
  <c r="I33" i="151"/>
  <c r="J33" i="151"/>
  <c r="K33" i="151"/>
  <c r="L33" i="151"/>
  <c r="M33" i="151"/>
  <c r="I34" i="151"/>
  <c r="J34" i="151"/>
  <c r="K34" i="151"/>
  <c r="L34" i="151"/>
  <c r="M34" i="151"/>
  <c r="I35" i="151"/>
  <c r="J35" i="151"/>
  <c r="K35" i="151"/>
  <c r="L35" i="151"/>
  <c r="M35" i="151"/>
  <c r="I36" i="151"/>
  <c r="J36" i="151"/>
  <c r="K36" i="151"/>
  <c r="L36" i="151"/>
  <c r="M36" i="151"/>
  <c r="I37" i="151"/>
  <c r="J37" i="151"/>
  <c r="K37" i="151"/>
  <c r="L37" i="151"/>
  <c r="M37" i="151"/>
  <c r="I38" i="151"/>
  <c r="J38" i="151"/>
  <c r="K38" i="151"/>
  <c r="L38" i="151"/>
  <c r="M38" i="151"/>
  <c r="I39" i="151"/>
  <c r="J39" i="151"/>
  <c r="K39" i="151"/>
  <c r="L39" i="151"/>
  <c r="M39" i="151"/>
  <c r="N34" i="151"/>
  <c r="N35" i="151"/>
  <c r="N36" i="151"/>
  <c r="N37" i="151"/>
  <c r="N38" i="151"/>
  <c r="N39" i="151"/>
  <c r="N33" i="151"/>
  <c r="D25" i="151"/>
  <c r="E25" i="151"/>
  <c r="F25" i="151"/>
  <c r="G25" i="151"/>
  <c r="H25" i="151"/>
  <c r="I25" i="151"/>
  <c r="D26" i="151"/>
  <c r="E26" i="151"/>
  <c r="F26" i="151"/>
  <c r="H26" i="151"/>
  <c r="I26" i="151"/>
  <c r="D27" i="151"/>
  <c r="E27" i="151"/>
  <c r="F27" i="151"/>
  <c r="G27" i="151"/>
  <c r="H27" i="151"/>
  <c r="I27" i="151"/>
  <c r="D28" i="151"/>
  <c r="E28" i="151"/>
  <c r="F28" i="151"/>
  <c r="G28" i="151"/>
  <c r="H28" i="151"/>
  <c r="I28" i="151"/>
  <c r="D29" i="151"/>
  <c r="E29" i="151"/>
  <c r="F29" i="151"/>
  <c r="G29" i="151"/>
  <c r="H29" i="151"/>
  <c r="I29" i="151"/>
  <c r="D30" i="151"/>
  <c r="E30" i="151"/>
  <c r="F30" i="151"/>
  <c r="G30" i="151"/>
  <c r="H30" i="151"/>
  <c r="I30" i="151"/>
  <c r="D31" i="151"/>
  <c r="E31" i="151"/>
  <c r="F31" i="151"/>
  <c r="G31" i="151"/>
  <c r="H31" i="151"/>
  <c r="I31" i="151"/>
  <c r="J25" i="151"/>
  <c r="K25" i="151"/>
  <c r="L25" i="151"/>
  <c r="M25" i="151"/>
  <c r="J26" i="151"/>
  <c r="K26" i="151"/>
  <c r="L26" i="151"/>
  <c r="M26" i="151"/>
  <c r="J27" i="151"/>
  <c r="K27" i="151"/>
  <c r="L27" i="151"/>
  <c r="M27" i="151"/>
  <c r="J28" i="151"/>
  <c r="K28" i="151"/>
  <c r="L28" i="151"/>
  <c r="M28" i="151"/>
  <c r="J29" i="151"/>
  <c r="K29" i="151"/>
  <c r="L29" i="151"/>
  <c r="M29" i="151"/>
  <c r="J30" i="151"/>
  <c r="K30" i="151"/>
  <c r="L30" i="151"/>
  <c r="M30" i="151"/>
  <c r="J31" i="151"/>
  <c r="K31" i="151"/>
  <c r="L31" i="151"/>
  <c r="M31" i="151"/>
  <c r="O25" i="151"/>
  <c r="P25" i="151"/>
  <c r="Q25" i="151"/>
  <c r="R25" i="151"/>
  <c r="S25" i="151"/>
  <c r="U25" i="151"/>
  <c r="O26" i="151"/>
  <c r="P26" i="151"/>
  <c r="Q26" i="151"/>
  <c r="R26" i="151"/>
  <c r="S26" i="151"/>
  <c r="U26" i="151"/>
  <c r="O27" i="151"/>
  <c r="P27" i="151"/>
  <c r="Q27" i="151"/>
  <c r="R27" i="151"/>
  <c r="S27" i="151"/>
  <c r="U27" i="151"/>
  <c r="O28" i="151"/>
  <c r="P28" i="151"/>
  <c r="Q28" i="151"/>
  <c r="R28" i="151"/>
  <c r="S28" i="151"/>
  <c r="U28" i="151"/>
  <c r="O29" i="151"/>
  <c r="P29" i="151"/>
  <c r="Q29" i="151"/>
  <c r="R29" i="151"/>
  <c r="S29" i="151"/>
  <c r="U29" i="151"/>
  <c r="O30" i="151"/>
  <c r="P30" i="151"/>
  <c r="Q30" i="151"/>
  <c r="R30" i="151"/>
  <c r="S30" i="151"/>
  <c r="U30" i="151"/>
  <c r="O31" i="151"/>
  <c r="P31" i="151"/>
  <c r="Q31" i="151"/>
  <c r="R31" i="151"/>
  <c r="S31" i="151"/>
  <c r="U31" i="151"/>
  <c r="N26" i="151"/>
  <c r="N27" i="151"/>
  <c r="N28" i="151"/>
  <c r="N29" i="151"/>
  <c r="N30" i="151"/>
  <c r="N31" i="151"/>
  <c r="N25" i="151"/>
  <c r="U43" i="151"/>
  <c r="U44" i="151"/>
  <c r="U45" i="151"/>
  <c r="U46" i="151"/>
  <c r="U47" i="151"/>
  <c r="U48" i="151"/>
  <c r="U49" i="151"/>
  <c r="U51" i="151"/>
  <c r="U52" i="151"/>
  <c r="U53" i="151"/>
  <c r="U54" i="151"/>
  <c r="U55" i="151"/>
  <c r="U56" i="151"/>
  <c r="D69" i="161"/>
  <c r="E69" i="161"/>
  <c r="H69" i="161"/>
  <c r="M69" i="161"/>
  <c r="Q69" i="161"/>
  <c r="Q61" i="122"/>
  <c r="Q64" i="122" s="1"/>
  <c r="R42" i="122"/>
  <c r="R43" i="122"/>
  <c r="R44" i="122"/>
  <c r="R53" i="122"/>
  <c r="R58" i="122"/>
  <c r="R65" i="122" s="1"/>
  <c r="R59" i="122"/>
  <c r="R66" i="122" s="1"/>
  <c r="R69" i="122"/>
  <c r="R72" i="122" s="1"/>
  <c r="P7" i="174"/>
  <c r="G8" i="174"/>
  <c r="P8" i="174"/>
  <c r="G9" i="174"/>
  <c r="P9" i="174"/>
  <c r="G10" i="174"/>
  <c r="P10" i="174"/>
  <c r="P11" i="174"/>
  <c r="G12" i="174"/>
  <c r="P12" i="174"/>
  <c r="G13" i="174"/>
  <c r="P13" i="174"/>
  <c r="G14" i="174"/>
  <c r="P14" i="174"/>
  <c r="D14" i="174" s="1"/>
  <c r="P15" i="174"/>
  <c r="G16" i="174"/>
  <c r="P16" i="174"/>
  <c r="G17" i="174"/>
  <c r="P17" i="174"/>
  <c r="G18" i="174"/>
  <c r="P18" i="174"/>
  <c r="G19" i="174"/>
  <c r="P19" i="174"/>
  <c r="G20" i="174"/>
  <c r="P20" i="174"/>
  <c r="D20" i="174" s="1"/>
  <c r="G21" i="174"/>
  <c r="P21" i="174"/>
  <c r="G22" i="174"/>
  <c r="P22" i="174"/>
  <c r="G23" i="174"/>
  <c r="P23" i="174"/>
  <c r="G24" i="174"/>
  <c r="P24" i="174"/>
  <c r="G25" i="174"/>
  <c r="P25" i="174"/>
  <c r="P26" i="174"/>
  <c r="D26" i="174" s="1"/>
  <c r="G27" i="174"/>
  <c r="P27" i="174"/>
  <c r="G28" i="174"/>
  <c r="P28" i="174"/>
  <c r="G29" i="174"/>
  <c r="P29" i="174"/>
  <c r="G30" i="174"/>
  <c r="P30" i="174"/>
  <c r="G31" i="174"/>
  <c r="P31" i="174"/>
  <c r="G32" i="174"/>
  <c r="P32" i="174"/>
  <c r="G33" i="174"/>
  <c r="P33" i="174"/>
  <c r="G34" i="174"/>
  <c r="P34" i="174"/>
  <c r="G35" i="174"/>
  <c r="P35" i="174"/>
  <c r="G36" i="174"/>
  <c r="P36" i="174"/>
  <c r="G37" i="174"/>
  <c r="P37" i="174"/>
  <c r="G38" i="174"/>
  <c r="P38" i="174"/>
  <c r="G39" i="174"/>
  <c r="P39" i="174"/>
  <c r="D39" i="174" s="1"/>
  <c r="G40" i="174"/>
  <c r="P40" i="174"/>
  <c r="G41" i="174"/>
  <c r="P41" i="174"/>
  <c r="P42" i="174"/>
  <c r="G43" i="174"/>
  <c r="P43" i="174"/>
  <c r="G44" i="174"/>
  <c r="P44" i="174"/>
  <c r="P45" i="174"/>
  <c r="D45" i="174" s="1"/>
  <c r="G46" i="174"/>
  <c r="P46" i="174"/>
  <c r="G47" i="174"/>
  <c r="P47" i="174"/>
  <c r="G48" i="174"/>
  <c r="P48" i="174"/>
  <c r="G49" i="174"/>
  <c r="P49" i="174"/>
  <c r="P50" i="174"/>
  <c r="G51" i="174"/>
  <c r="P51" i="174"/>
  <c r="G52" i="174"/>
  <c r="P52" i="174"/>
  <c r="P53" i="174"/>
  <c r="D53" i="174" s="1"/>
  <c r="G54" i="174"/>
  <c r="P54" i="174"/>
  <c r="G55" i="174"/>
  <c r="P55" i="174"/>
  <c r="G56" i="174"/>
  <c r="P56" i="174"/>
  <c r="P57" i="174"/>
  <c r="D57" i="174" s="1"/>
  <c r="G58" i="174"/>
  <c r="P58" i="174"/>
  <c r="G59" i="174"/>
  <c r="P59" i="174"/>
  <c r="G60" i="174"/>
  <c r="P60" i="174"/>
  <c r="G61" i="174"/>
  <c r="P61" i="174"/>
  <c r="G62" i="174"/>
  <c r="P62" i="174"/>
  <c r="G63" i="174"/>
  <c r="P63" i="174"/>
  <c r="P64" i="174"/>
  <c r="P65" i="174"/>
  <c r="P66" i="174"/>
  <c r="P67" i="174"/>
  <c r="P68" i="174"/>
  <c r="P69" i="174"/>
  <c r="P70" i="174"/>
  <c r="P71" i="174"/>
  <c r="P72" i="174"/>
  <c r="P73" i="174"/>
  <c r="P7" i="155"/>
  <c r="D7" i="155" s="1"/>
  <c r="P8" i="155"/>
  <c r="D8" i="155" s="1"/>
  <c r="P9" i="155"/>
  <c r="D9" i="155" s="1"/>
  <c r="P10" i="155"/>
  <c r="D10" i="155" s="1"/>
  <c r="P11" i="155"/>
  <c r="D11" i="155" s="1"/>
  <c r="P12" i="155"/>
  <c r="D12" i="155" s="1"/>
  <c r="P13" i="155"/>
  <c r="D13" i="155" s="1"/>
  <c r="P14" i="155"/>
  <c r="D14" i="155" s="1"/>
  <c r="P15" i="155"/>
  <c r="D15" i="155" s="1"/>
  <c r="P16" i="155"/>
  <c r="D16" i="155" s="1"/>
  <c r="P17" i="155"/>
  <c r="D17" i="155" s="1"/>
  <c r="P18" i="155"/>
  <c r="D18" i="155" s="1"/>
  <c r="P19" i="155"/>
  <c r="D19" i="155" s="1"/>
  <c r="P20" i="155"/>
  <c r="D20" i="155" s="1"/>
  <c r="P21" i="155"/>
  <c r="D21" i="155" s="1"/>
  <c r="P22" i="155"/>
  <c r="D22" i="155" s="1"/>
  <c r="P23" i="155"/>
  <c r="D23" i="155" s="1"/>
  <c r="P24" i="155"/>
  <c r="D24" i="155" s="1"/>
  <c r="P25" i="155"/>
  <c r="D25" i="155" s="1"/>
  <c r="P26" i="155"/>
  <c r="D26" i="155" s="1"/>
  <c r="P27" i="155"/>
  <c r="D27" i="155" s="1"/>
  <c r="P28" i="155"/>
  <c r="D28" i="155" s="1"/>
  <c r="P29" i="155"/>
  <c r="D29" i="155" s="1"/>
  <c r="P30" i="155"/>
  <c r="D30" i="155" s="1"/>
  <c r="P31" i="155"/>
  <c r="D31" i="155" s="1"/>
  <c r="P32" i="155"/>
  <c r="D32" i="155" s="1"/>
  <c r="P33" i="155"/>
  <c r="D33" i="155" s="1"/>
  <c r="P34" i="155"/>
  <c r="D34" i="155" s="1"/>
  <c r="P35" i="155"/>
  <c r="D35" i="155" s="1"/>
  <c r="P36" i="155"/>
  <c r="D36" i="155" s="1"/>
  <c r="P37" i="155"/>
  <c r="D37" i="155" s="1"/>
  <c r="P38" i="155"/>
  <c r="D38" i="155" s="1"/>
  <c r="P39" i="155"/>
  <c r="D39" i="155" s="1"/>
  <c r="P40" i="155"/>
  <c r="D40" i="155" s="1"/>
  <c r="P41" i="155"/>
  <c r="D41" i="155" s="1"/>
  <c r="P42" i="155"/>
  <c r="D42" i="155" s="1"/>
  <c r="P43" i="155"/>
  <c r="D43" i="155" s="1"/>
  <c r="P44" i="155"/>
  <c r="D44" i="155" s="1"/>
  <c r="P45" i="155"/>
  <c r="D45" i="155" s="1"/>
  <c r="P46" i="155"/>
  <c r="D46" i="155" s="1"/>
  <c r="P47" i="155"/>
  <c r="D47" i="155" s="1"/>
  <c r="P48" i="155"/>
  <c r="D48" i="155" s="1"/>
  <c r="P49" i="155"/>
  <c r="D49" i="155" s="1"/>
  <c r="P50" i="155"/>
  <c r="D50" i="155" s="1"/>
  <c r="P51" i="155"/>
  <c r="D51" i="155" s="1"/>
  <c r="P52" i="155"/>
  <c r="D52" i="155" s="1"/>
  <c r="P53" i="155"/>
  <c r="D53" i="155" s="1"/>
  <c r="P54" i="155"/>
  <c r="D54" i="155" s="1"/>
  <c r="P55" i="155"/>
  <c r="D55" i="155" s="1"/>
  <c r="P56" i="155"/>
  <c r="D56" i="155" s="1"/>
  <c r="P57" i="155"/>
  <c r="D57" i="155" s="1"/>
  <c r="P58" i="155"/>
  <c r="D58" i="155" s="1"/>
  <c r="P59" i="155"/>
  <c r="D59" i="155" s="1"/>
  <c r="P60" i="155"/>
  <c r="D60" i="155" s="1"/>
  <c r="P61" i="155"/>
  <c r="D61" i="155" s="1"/>
  <c r="P62" i="155"/>
  <c r="D62" i="155" s="1"/>
  <c r="P63" i="155"/>
  <c r="D63" i="155" s="1"/>
  <c r="P64" i="155"/>
  <c r="D64" i="155" s="1"/>
  <c r="P65" i="155"/>
  <c r="D65" i="155" s="1"/>
  <c r="P66" i="155"/>
  <c r="D66" i="155"/>
  <c r="P67" i="155"/>
  <c r="D67" i="155" s="1"/>
  <c r="P68" i="155"/>
  <c r="D68" i="155" s="1"/>
  <c r="P69" i="155"/>
  <c r="D69" i="155" s="1"/>
  <c r="P70" i="155"/>
  <c r="D70" i="155" s="1"/>
  <c r="P71" i="155"/>
  <c r="D71" i="155" s="1"/>
  <c r="P72" i="155"/>
  <c r="D72" i="155" s="1"/>
  <c r="P73" i="155"/>
  <c r="D73" i="155" s="1"/>
  <c r="P7" i="143"/>
  <c r="G8" i="143"/>
  <c r="P8" i="143"/>
  <c r="G9" i="143"/>
  <c r="P9" i="143"/>
  <c r="G10" i="143"/>
  <c r="D10" i="143" s="1"/>
  <c r="P10" i="143"/>
  <c r="P11" i="143"/>
  <c r="G12" i="143"/>
  <c r="P12" i="143"/>
  <c r="G13" i="143"/>
  <c r="P13" i="143"/>
  <c r="G14" i="143"/>
  <c r="P14" i="143"/>
  <c r="D14" i="143" s="1"/>
  <c r="P15" i="143"/>
  <c r="G16" i="143"/>
  <c r="P16" i="143"/>
  <c r="G17" i="143"/>
  <c r="P17" i="143"/>
  <c r="G18" i="143"/>
  <c r="P18" i="143"/>
  <c r="D18" i="143" s="1"/>
  <c r="G19" i="143"/>
  <c r="P19" i="143"/>
  <c r="G20" i="143"/>
  <c r="P20" i="143"/>
  <c r="D20" i="143" s="1"/>
  <c r="G21" i="143"/>
  <c r="P21" i="143"/>
  <c r="G22" i="143"/>
  <c r="P22" i="143"/>
  <c r="G23" i="143"/>
  <c r="P23" i="143"/>
  <c r="G24" i="143"/>
  <c r="P24" i="143"/>
  <c r="G25" i="143"/>
  <c r="P25" i="143"/>
  <c r="P26" i="143"/>
  <c r="D26" i="143" s="1"/>
  <c r="G27" i="143"/>
  <c r="P27" i="143"/>
  <c r="G28" i="143"/>
  <c r="P28" i="143"/>
  <c r="G29" i="143"/>
  <c r="P29" i="143"/>
  <c r="G30" i="143"/>
  <c r="P30" i="143"/>
  <c r="G31" i="143"/>
  <c r="P31" i="143"/>
  <c r="G32" i="143"/>
  <c r="P32" i="143"/>
  <c r="G33" i="143"/>
  <c r="P33" i="143"/>
  <c r="G34" i="143"/>
  <c r="P34" i="143"/>
  <c r="G35" i="143"/>
  <c r="P35" i="143"/>
  <c r="G36" i="143"/>
  <c r="P36" i="143"/>
  <c r="G37" i="143"/>
  <c r="P37" i="143"/>
  <c r="G38" i="143"/>
  <c r="P38" i="143"/>
  <c r="G39" i="143"/>
  <c r="P39" i="143"/>
  <c r="G40" i="143"/>
  <c r="P40" i="143"/>
  <c r="G41" i="143"/>
  <c r="P41" i="143"/>
  <c r="P42" i="143"/>
  <c r="G43" i="143"/>
  <c r="P43" i="143"/>
  <c r="G44" i="143"/>
  <c r="P44" i="143"/>
  <c r="P45" i="143"/>
  <c r="G46" i="143"/>
  <c r="P46" i="143"/>
  <c r="G47" i="143"/>
  <c r="P47" i="143"/>
  <c r="G48" i="143"/>
  <c r="P48" i="143"/>
  <c r="G49" i="143"/>
  <c r="P49" i="143"/>
  <c r="P50" i="143"/>
  <c r="G51" i="143"/>
  <c r="P51" i="143"/>
  <c r="G52" i="143"/>
  <c r="P52" i="143"/>
  <c r="P53" i="143"/>
  <c r="G54" i="143"/>
  <c r="P54" i="143"/>
  <c r="G55" i="143"/>
  <c r="P55" i="143"/>
  <c r="G56" i="143"/>
  <c r="P56" i="143"/>
  <c r="P57" i="143"/>
  <c r="D57" i="143" s="1"/>
  <c r="G58" i="143"/>
  <c r="P58" i="143"/>
  <c r="G59" i="143"/>
  <c r="P59" i="143"/>
  <c r="G60" i="143"/>
  <c r="P60" i="143"/>
  <c r="G61" i="143"/>
  <c r="P61" i="143"/>
  <c r="G62" i="143"/>
  <c r="P62" i="143"/>
  <c r="G63" i="143"/>
  <c r="P63" i="143"/>
  <c r="P64" i="143"/>
  <c r="P65" i="143"/>
  <c r="P66" i="143"/>
  <c r="P67" i="143"/>
  <c r="P68" i="143"/>
  <c r="P69" i="143"/>
  <c r="P70" i="143"/>
  <c r="P71" i="143"/>
  <c r="P72" i="143"/>
  <c r="P73" i="143"/>
  <c r="D27" i="158"/>
  <c r="E27" i="158"/>
  <c r="F27" i="158"/>
  <c r="G27" i="158"/>
  <c r="H27" i="158"/>
  <c r="I27" i="158"/>
  <c r="J27" i="158"/>
  <c r="K27" i="158"/>
  <c r="L27" i="158"/>
  <c r="M27" i="158"/>
  <c r="N27" i="158"/>
  <c r="D28" i="158"/>
  <c r="E28" i="158"/>
  <c r="F28" i="158"/>
  <c r="G28" i="158"/>
  <c r="H28" i="158"/>
  <c r="I28" i="158"/>
  <c r="J28" i="158"/>
  <c r="K28" i="158"/>
  <c r="L28" i="158"/>
  <c r="M28" i="158"/>
  <c r="N28" i="158"/>
  <c r="D29" i="158"/>
  <c r="E29" i="158"/>
  <c r="F29" i="158"/>
  <c r="G29" i="158"/>
  <c r="H29" i="158"/>
  <c r="I29" i="158"/>
  <c r="J29" i="158"/>
  <c r="K29" i="158"/>
  <c r="L29" i="158"/>
  <c r="M29" i="158"/>
  <c r="N29" i="158"/>
  <c r="D30" i="158"/>
  <c r="E30" i="158"/>
  <c r="F30" i="158"/>
  <c r="G30" i="158"/>
  <c r="H30" i="158"/>
  <c r="I30" i="158"/>
  <c r="J30" i="158"/>
  <c r="K30" i="158"/>
  <c r="L30" i="158"/>
  <c r="M30" i="158"/>
  <c r="N30" i="158"/>
  <c r="D31" i="158"/>
  <c r="E31" i="158"/>
  <c r="F31" i="158"/>
  <c r="G31" i="158"/>
  <c r="H31" i="158"/>
  <c r="I31" i="158"/>
  <c r="J31" i="158"/>
  <c r="K31" i="158"/>
  <c r="L31" i="158"/>
  <c r="M31" i="158"/>
  <c r="N31" i="158"/>
  <c r="D32" i="158"/>
  <c r="E32" i="158"/>
  <c r="F32" i="158"/>
  <c r="G32" i="158"/>
  <c r="H32" i="158"/>
  <c r="I32" i="158"/>
  <c r="J32" i="158"/>
  <c r="K32" i="158"/>
  <c r="L32" i="158"/>
  <c r="M32" i="158"/>
  <c r="N32" i="158"/>
  <c r="D33" i="158"/>
  <c r="E33" i="158"/>
  <c r="F33" i="158"/>
  <c r="G33" i="158"/>
  <c r="H33" i="158"/>
  <c r="I33" i="158"/>
  <c r="J33" i="158"/>
  <c r="K33" i="158"/>
  <c r="L33" i="158"/>
  <c r="M33" i="158"/>
  <c r="N33" i="158"/>
  <c r="D35" i="158"/>
  <c r="E35" i="158"/>
  <c r="F35" i="158"/>
  <c r="G35" i="158"/>
  <c r="H35" i="158"/>
  <c r="I35" i="158"/>
  <c r="J35" i="158"/>
  <c r="K35" i="158"/>
  <c r="L35" i="158"/>
  <c r="M35" i="158"/>
  <c r="N35" i="158"/>
  <c r="D36" i="158"/>
  <c r="E36" i="158"/>
  <c r="F36" i="158"/>
  <c r="G36" i="158"/>
  <c r="H36" i="158"/>
  <c r="I36" i="158"/>
  <c r="J36" i="158"/>
  <c r="K36" i="158"/>
  <c r="L36" i="158"/>
  <c r="M36" i="158"/>
  <c r="N36" i="158"/>
  <c r="D37" i="158"/>
  <c r="E37" i="158"/>
  <c r="F37" i="158"/>
  <c r="G37" i="158"/>
  <c r="H37" i="158"/>
  <c r="I37" i="158"/>
  <c r="J37" i="158"/>
  <c r="K37" i="158"/>
  <c r="L37" i="158"/>
  <c r="M37" i="158"/>
  <c r="N37" i="158"/>
  <c r="D38" i="158"/>
  <c r="E38" i="158"/>
  <c r="F38" i="158"/>
  <c r="G38" i="158"/>
  <c r="H38" i="158"/>
  <c r="I38" i="158"/>
  <c r="J38" i="158"/>
  <c r="K38" i="158"/>
  <c r="L38" i="158"/>
  <c r="M38" i="158"/>
  <c r="N38" i="158"/>
  <c r="D39" i="158"/>
  <c r="E39" i="158"/>
  <c r="F39" i="158"/>
  <c r="G39" i="158"/>
  <c r="H39" i="158"/>
  <c r="I39" i="158"/>
  <c r="J39" i="158"/>
  <c r="K39" i="158"/>
  <c r="L39" i="158"/>
  <c r="M39" i="158"/>
  <c r="N39" i="158"/>
  <c r="D40" i="158"/>
  <c r="E40" i="158"/>
  <c r="F40" i="158"/>
  <c r="G40" i="158"/>
  <c r="H40" i="158"/>
  <c r="I40" i="158"/>
  <c r="J40" i="158"/>
  <c r="K40" i="158"/>
  <c r="L40" i="158"/>
  <c r="M40" i="158"/>
  <c r="N40" i="158"/>
  <c r="D43" i="153"/>
  <c r="E43" i="153"/>
  <c r="F43" i="153"/>
  <c r="G43" i="153"/>
  <c r="H43" i="153"/>
  <c r="I43" i="153"/>
  <c r="J43" i="153"/>
  <c r="K43" i="153"/>
  <c r="L43" i="153"/>
  <c r="M43" i="153"/>
  <c r="N43" i="153"/>
  <c r="D44" i="153"/>
  <c r="E44" i="153"/>
  <c r="F44" i="153"/>
  <c r="G44" i="153"/>
  <c r="H44" i="153"/>
  <c r="I44" i="153"/>
  <c r="J44" i="153"/>
  <c r="K44" i="153"/>
  <c r="L44" i="153"/>
  <c r="M44" i="153"/>
  <c r="N44" i="153"/>
  <c r="D45" i="153"/>
  <c r="E45" i="153"/>
  <c r="F45" i="153"/>
  <c r="G45" i="153"/>
  <c r="H45" i="153"/>
  <c r="I45" i="153"/>
  <c r="J45" i="153"/>
  <c r="K45" i="153"/>
  <c r="L45" i="153"/>
  <c r="M45" i="153"/>
  <c r="N45" i="153"/>
  <c r="D46" i="153"/>
  <c r="E46" i="153"/>
  <c r="F46" i="153"/>
  <c r="G46" i="153"/>
  <c r="H46" i="153"/>
  <c r="I46" i="153"/>
  <c r="J46" i="153"/>
  <c r="K46" i="153"/>
  <c r="L46" i="153"/>
  <c r="M46" i="153"/>
  <c r="N46" i="153"/>
  <c r="D47" i="153"/>
  <c r="E47" i="153"/>
  <c r="F47" i="153"/>
  <c r="G47" i="153"/>
  <c r="H47" i="153"/>
  <c r="I47" i="153"/>
  <c r="J47" i="153"/>
  <c r="K47" i="153"/>
  <c r="L47" i="153"/>
  <c r="M47" i="153"/>
  <c r="N47" i="153"/>
  <c r="D48" i="153"/>
  <c r="E48" i="153"/>
  <c r="F48" i="153"/>
  <c r="G48" i="153"/>
  <c r="H48" i="153"/>
  <c r="I48" i="153"/>
  <c r="J48" i="153"/>
  <c r="K48" i="153"/>
  <c r="L48" i="153"/>
  <c r="M48" i="153"/>
  <c r="N48" i="153"/>
  <c r="D49" i="153"/>
  <c r="E49" i="153"/>
  <c r="F49" i="153"/>
  <c r="G49" i="153"/>
  <c r="H49" i="153"/>
  <c r="I49" i="153"/>
  <c r="J49" i="153"/>
  <c r="K49" i="153"/>
  <c r="L49" i="153"/>
  <c r="M49" i="153"/>
  <c r="N49" i="153"/>
  <c r="D51" i="153"/>
  <c r="E51" i="153"/>
  <c r="F51" i="153"/>
  <c r="G51" i="153"/>
  <c r="H51" i="153"/>
  <c r="I51" i="153"/>
  <c r="J51" i="153"/>
  <c r="K51" i="153"/>
  <c r="L51" i="153"/>
  <c r="M51" i="153"/>
  <c r="N51" i="153"/>
  <c r="D52" i="153"/>
  <c r="E52" i="153"/>
  <c r="F52" i="153"/>
  <c r="G52" i="153"/>
  <c r="H52" i="153"/>
  <c r="I52" i="153"/>
  <c r="J52" i="153"/>
  <c r="K52" i="153"/>
  <c r="L52" i="153"/>
  <c r="M52" i="153"/>
  <c r="N52" i="153"/>
  <c r="D53" i="153"/>
  <c r="E53" i="153"/>
  <c r="F53" i="153"/>
  <c r="G53" i="153"/>
  <c r="H53" i="153"/>
  <c r="I53" i="153"/>
  <c r="J53" i="153"/>
  <c r="K53" i="153"/>
  <c r="L53" i="153"/>
  <c r="M53" i="153"/>
  <c r="N53" i="153"/>
  <c r="D54" i="153"/>
  <c r="E54" i="153"/>
  <c r="F54" i="153"/>
  <c r="G54" i="153"/>
  <c r="H54" i="153"/>
  <c r="I54" i="153"/>
  <c r="J54" i="153"/>
  <c r="K54" i="153"/>
  <c r="L54" i="153"/>
  <c r="M54" i="153"/>
  <c r="N54" i="153"/>
  <c r="D55" i="153"/>
  <c r="E55" i="153"/>
  <c r="F55" i="153"/>
  <c r="G55" i="153"/>
  <c r="H55" i="153"/>
  <c r="I55" i="153"/>
  <c r="J55" i="153"/>
  <c r="K55" i="153"/>
  <c r="L55" i="153"/>
  <c r="M55" i="153"/>
  <c r="N55" i="153"/>
  <c r="D56" i="153"/>
  <c r="E56" i="153"/>
  <c r="F56" i="153"/>
  <c r="G56" i="153"/>
  <c r="H56" i="153"/>
  <c r="I56" i="153"/>
  <c r="J56" i="153"/>
  <c r="K56" i="153"/>
  <c r="L56" i="153"/>
  <c r="M56" i="153"/>
  <c r="N56" i="153"/>
  <c r="I43" i="151"/>
  <c r="J43" i="151"/>
  <c r="K43" i="151"/>
  <c r="L43" i="151"/>
  <c r="M43" i="151"/>
  <c r="N43" i="151"/>
  <c r="O43" i="151"/>
  <c r="P43" i="151"/>
  <c r="Q43" i="151"/>
  <c r="R43" i="151"/>
  <c r="S43" i="151"/>
  <c r="I44" i="151"/>
  <c r="J44" i="151"/>
  <c r="K44" i="151"/>
  <c r="L44" i="151"/>
  <c r="M44" i="151"/>
  <c r="N44" i="151"/>
  <c r="O44" i="151"/>
  <c r="P44" i="151"/>
  <c r="Q44" i="151"/>
  <c r="R44" i="151"/>
  <c r="S44" i="151"/>
  <c r="I45" i="151"/>
  <c r="J45" i="151"/>
  <c r="K45" i="151"/>
  <c r="L45" i="151"/>
  <c r="M45" i="151"/>
  <c r="N45" i="151"/>
  <c r="O45" i="151"/>
  <c r="P45" i="151"/>
  <c r="Q45" i="151"/>
  <c r="R45" i="151"/>
  <c r="S45" i="151"/>
  <c r="I46" i="151"/>
  <c r="J46" i="151"/>
  <c r="K46" i="151"/>
  <c r="L46" i="151"/>
  <c r="M46" i="151"/>
  <c r="N46" i="151"/>
  <c r="O46" i="151"/>
  <c r="P46" i="151"/>
  <c r="Q46" i="151"/>
  <c r="R46" i="151"/>
  <c r="S46" i="151"/>
  <c r="I47" i="151"/>
  <c r="J47" i="151"/>
  <c r="K47" i="151"/>
  <c r="L47" i="151"/>
  <c r="M47" i="151"/>
  <c r="N47" i="151"/>
  <c r="O47" i="151"/>
  <c r="P47" i="151"/>
  <c r="Q47" i="151"/>
  <c r="R47" i="151"/>
  <c r="S47" i="151"/>
  <c r="I48" i="151"/>
  <c r="J48" i="151"/>
  <c r="K48" i="151"/>
  <c r="L48" i="151"/>
  <c r="M48" i="151"/>
  <c r="N48" i="151"/>
  <c r="O48" i="151"/>
  <c r="P48" i="151"/>
  <c r="Q48" i="151"/>
  <c r="R48" i="151"/>
  <c r="S48" i="151"/>
  <c r="I49" i="151"/>
  <c r="J49" i="151"/>
  <c r="K49" i="151"/>
  <c r="L49" i="151"/>
  <c r="M49" i="151"/>
  <c r="N49" i="151"/>
  <c r="O49" i="151"/>
  <c r="P49" i="151"/>
  <c r="Q49" i="151"/>
  <c r="R49" i="151"/>
  <c r="S49" i="151"/>
  <c r="I51" i="151"/>
  <c r="J51" i="151"/>
  <c r="K51" i="151"/>
  <c r="L51" i="151"/>
  <c r="M51" i="151"/>
  <c r="N51" i="151"/>
  <c r="O51" i="151"/>
  <c r="P51" i="151"/>
  <c r="Q51" i="151"/>
  <c r="R51" i="151"/>
  <c r="S51" i="151"/>
  <c r="I52" i="151"/>
  <c r="J52" i="151"/>
  <c r="K52" i="151"/>
  <c r="L52" i="151"/>
  <c r="M52" i="151"/>
  <c r="N52" i="151"/>
  <c r="O52" i="151"/>
  <c r="P52" i="151"/>
  <c r="Q52" i="151"/>
  <c r="R52" i="151"/>
  <c r="S52" i="151"/>
  <c r="I53" i="151"/>
  <c r="J53" i="151"/>
  <c r="K53" i="151"/>
  <c r="L53" i="151"/>
  <c r="M53" i="151"/>
  <c r="N53" i="151"/>
  <c r="O53" i="151"/>
  <c r="P53" i="151"/>
  <c r="Q53" i="151"/>
  <c r="R53" i="151"/>
  <c r="S53" i="151"/>
  <c r="I54" i="151"/>
  <c r="J54" i="151"/>
  <c r="K54" i="151"/>
  <c r="L54" i="151"/>
  <c r="M54" i="151"/>
  <c r="N54" i="151"/>
  <c r="O54" i="151"/>
  <c r="P54" i="151"/>
  <c r="Q54" i="151"/>
  <c r="R54" i="151"/>
  <c r="S54" i="151"/>
  <c r="I55" i="151"/>
  <c r="J55" i="151"/>
  <c r="K55" i="151"/>
  <c r="L55" i="151"/>
  <c r="M55" i="151"/>
  <c r="N55" i="151"/>
  <c r="O55" i="151"/>
  <c r="P55" i="151"/>
  <c r="Q55" i="151"/>
  <c r="R55" i="151"/>
  <c r="S55" i="151"/>
  <c r="I56" i="151"/>
  <c r="J56" i="151"/>
  <c r="K56" i="151"/>
  <c r="L56" i="151"/>
  <c r="M56" i="151"/>
  <c r="N56" i="151"/>
  <c r="O56" i="151"/>
  <c r="P56" i="151"/>
  <c r="Q56" i="151"/>
  <c r="R56" i="151"/>
  <c r="S56" i="151"/>
  <c r="F7" i="136"/>
  <c r="F8" i="136"/>
  <c r="D9" i="136"/>
  <c r="E9" i="136"/>
  <c r="E11" i="136" s="1"/>
  <c r="G9" i="136"/>
  <c r="G11" i="136" s="1"/>
  <c r="F10" i="136"/>
  <c r="D11" i="136"/>
  <c r="F14" i="136"/>
  <c r="F15" i="136"/>
  <c r="F18" i="136"/>
  <c r="F19" i="136"/>
  <c r="G19" i="136"/>
  <c r="F20" i="136"/>
  <c r="F22" i="136"/>
  <c r="F23" i="136"/>
  <c r="G23" i="136"/>
  <c r="F24" i="136"/>
  <c r="F26" i="136"/>
  <c r="F27" i="136"/>
  <c r="G27" i="136"/>
  <c r="F28" i="136"/>
  <c r="D31" i="136"/>
  <c r="E31" i="136"/>
  <c r="G31" i="136"/>
  <c r="D32" i="136"/>
  <c r="E32" i="136"/>
  <c r="F32" i="136"/>
  <c r="D33" i="136"/>
  <c r="E33" i="136"/>
  <c r="F36" i="136"/>
  <c r="F37" i="136"/>
  <c r="D38" i="136"/>
  <c r="D40" i="136" s="1"/>
  <c r="E38" i="136"/>
  <c r="E40" i="136" s="1"/>
  <c r="G38" i="136"/>
  <c r="G40" i="136" s="1"/>
  <c r="F39" i="136"/>
  <c r="F43" i="136"/>
  <c r="F44" i="136"/>
  <c r="G44" i="136"/>
  <c r="F45" i="136"/>
  <c r="F47" i="136"/>
  <c r="F48" i="136"/>
  <c r="F49" i="136"/>
  <c r="F51" i="136"/>
  <c r="F52" i="136"/>
  <c r="G52" i="136"/>
  <c r="F53" i="136"/>
  <c r="F55" i="136"/>
  <c r="F56" i="136"/>
  <c r="G56" i="136"/>
  <c r="F57" i="136"/>
  <c r="D60" i="136"/>
  <c r="E60" i="136"/>
  <c r="G60" i="136"/>
  <c r="D61" i="136"/>
  <c r="E61" i="136"/>
  <c r="G62" i="136"/>
  <c r="D62" i="136"/>
  <c r="E62" i="136"/>
  <c r="C24" i="147"/>
  <c r="D24" i="147"/>
  <c r="E24" i="147"/>
  <c r="F24" i="147"/>
  <c r="G24" i="147"/>
  <c r="H24" i="147"/>
  <c r="I24" i="147"/>
  <c r="J24" i="147"/>
  <c r="N24" i="147"/>
  <c r="C25" i="147"/>
  <c r="D25" i="147"/>
  <c r="E25" i="147"/>
  <c r="F25" i="147"/>
  <c r="G25" i="147"/>
  <c r="H25" i="147"/>
  <c r="I25" i="147"/>
  <c r="O25" i="147"/>
  <c r="C26" i="147"/>
  <c r="D26" i="147"/>
  <c r="E26" i="147"/>
  <c r="F26" i="147"/>
  <c r="H26" i="147"/>
  <c r="I26" i="147"/>
  <c r="C27" i="147"/>
  <c r="D27" i="147"/>
  <c r="E27" i="147"/>
  <c r="F27" i="147"/>
  <c r="G27" i="147"/>
  <c r="H27" i="147"/>
  <c r="I27" i="147"/>
  <c r="J27" i="147"/>
  <c r="K27" i="147"/>
  <c r="N27" i="147"/>
  <c r="R27" i="147"/>
  <c r="C28" i="147"/>
  <c r="D28" i="147"/>
  <c r="E28" i="147"/>
  <c r="F28" i="147"/>
  <c r="G28" i="147"/>
  <c r="H28" i="147"/>
  <c r="I28" i="147"/>
  <c r="K28" i="147"/>
  <c r="C29" i="147"/>
  <c r="D29" i="147"/>
  <c r="E29" i="147"/>
  <c r="F29" i="147"/>
  <c r="G29" i="147"/>
  <c r="H29" i="147"/>
  <c r="I29" i="147"/>
  <c r="J29" i="147"/>
  <c r="L29" i="147"/>
  <c r="N29" i="147"/>
  <c r="O29" i="147"/>
  <c r="Q29" i="147"/>
  <c r="C30" i="147"/>
  <c r="D30" i="147"/>
  <c r="E30" i="147"/>
  <c r="F30" i="147"/>
  <c r="G30" i="147"/>
  <c r="H30" i="147"/>
  <c r="I30" i="147"/>
  <c r="C31" i="147"/>
  <c r="D31" i="147"/>
  <c r="E31" i="147"/>
  <c r="F31" i="147"/>
  <c r="G31" i="147"/>
  <c r="H31" i="147"/>
  <c r="I31" i="147"/>
  <c r="J31" i="147"/>
  <c r="K31" i="147"/>
  <c r="N31" i="147"/>
  <c r="R31" i="147"/>
  <c r="C33" i="147"/>
  <c r="D33" i="147"/>
  <c r="E33" i="147"/>
  <c r="F33" i="147"/>
  <c r="G33" i="147"/>
  <c r="H33" i="147"/>
  <c r="I33" i="147"/>
  <c r="J33" i="147"/>
  <c r="K33" i="147"/>
  <c r="L33" i="147"/>
  <c r="M33" i="147"/>
  <c r="N33" i="147"/>
  <c r="O33" i="147"/>
  <c r="Q33" i="147"/>
  <c r="R33" i="147"/>
  <c r="C34" i="147"/>
  <c r="D34" i="147"/>
  <c r="E34" i="147"/>
  <c r="F34" i="147"/>
  <c r="G34" i="147"/>
  <c r="H34" i="147"/>
  <c r="I34" i="147"/>
  <c r="J34" i="147"/>
  <c r="K34" i="147"/>
  <c r="L34" i="147"/>
  <c r="M34" i="147"/>
  <c r="N34" i="147"/>
  <c r="O34" i="147"/>
  <c r="Q34" i="147"/>
  <c r="R34" i="147"/>
  <c r="C35" i="147"/>
  <c r="D35" i="147"/>
  <c r="E35" i="147"/>
  <c r="F35" i="147"/>
  <c r="G35" i="147"/>
  <c r="H35" i="147"/>
  <c r="I35" i="147"/>
  <c r="J35" i="147"/>
  <c r="K35" i="147"/>
  <c r="L35" i="147"/>
  <c r="M35" i="147"/>
  <c r="N35" i="147"/>
  <c r="O35" i="147"/>
  <c r="Q35" i="147"/>
  <c r="R35" i="147"/>
  <c r="C36" i="147"/>
  <c r="D36" i="147"/>
  <c r="E36" i="147"/>
  <c r="F36" i="147"/>
  <c r="G36" i="147"/>
  <c r="H36" i="147"/>
  <c r="I36" i="147"/>
  <c r="J36" i="147"/>
  <c r="K36" i="147"/>
  <c r="L36" i="147"/>
  <c r="M36" i="147"/>
  <c r="N36" i="147"/>
  <c r="O36" i="147"/>
  <c r="Q36" i="147"/>
  <c r="R36" i="147"/>
  <c r="C37" i="147"/>
  <c r="D37" i="147"/>
  <c r="E37" i="147"/>
  <c r="F37" i="147"/>
  <c r="G37" i="147"/>
  <c r="H37" i="147"/>
  <c r="I37" i="147"/>
  <c r="J37" i="147"/>
  <c r="K37" i="147"/>
  <c r="L37" i="147"/>
  <c r="M37" i="147"/>
  <c r="N37" i="147"/>
  <c r="O37" i="147"/>
  <c r="Q37" i="147"/>
  <c r="R37" i="147"/>
  <c r="C38" i="147"/>
  <c r="D38" i="147"/>
  <c r="E38" i="147"/>
  <c r="F38" i="147"/>
  <c r="G38" i="147"/>
  <c r="H38" i="147"/>
  <c r="I38" i="147"/>
  <c r="J38" i="147"/>
  <c r="K38" i="147"/>
  <c r="L38" i="147"/>
  <c r="M38" i="147"/>
  <c r="N38" i="147"/>
  <c r="O38" i="147"/>
  <c r="Q38" i="147"/>
  <c r="R38" i="147"/>
  <c r="C39" i="147"/>
  <c r="D39" i="147"/>
  <c r="E39" i="147"/>
  <c r="F39" i="147"/>
  <c r="G39" i="147"/>
  <c r="H39" i="147"/>
  <c r="I39" i="147"/>
  <c r="J39" i="147"/>
  <c r="K39" i="147"/>
  <c r="L39" i="147"/>
  <c r="M39" i="147"/>
  <c r="N39" i="147"/>
  <c r="O39" i="147"/>
  <c r="Q39" i="147"/>
  <c r="R39" i="147"/>
  <c r="C40" i="147"/>
  <c r="D40" i="147"/>
  <c r="E40" i="147"/>
  <c r="F40" i="147"/>
  <c r="G40" i="147"/>
  <c r="H40" i="147"/>
  <c r="I40" i="147"/>
  <c r="J40" i="147"/>
  <c r="K40" i="147"/>
  <c r="O39" i="146"/>
  <c r="D40" i="146"/>
  <c r="R40" i="146"/>
  <c r="G41" i="146"/>
  <c r="C42" i="146"/>
  <c r="O43" i="146"/>
  <c r="Q43" i="146"/>
  <c r="D43" i="146"/>
  <c r="E43" i="146"/>
  <c r="F43" i="146"/>
  <c r="G43" i="146"/>
  <c r="N43" i="146"/>
  <c r="C28" i="138"/>
  <c r="D28" i="138"/>
  <c r="E28" i="138"/>
  <c r="F28" i="138"/>
  <c r="G28" i="138"/>
  <c r="H28" i="138"/>
  <c r="C29" i="138"/>
  <c r="D29" i="138"/>
  <c r="E29" i="138"/>
  <c r="F29" i="138"/>
  <c r="G29" i="138"/>
  <c r="H29" i="138"/>
  <c r="C30" i="138"/>
  <c r="D30" i="138"/>
  <c r="E30" i="138"/>
  <c r="F30" i="138"/>
  <c r="G30" i="138"/>
  <c r="H30" i="138"/>
  <c r="L30" i="138"/>
  <c r="Q30" i="138"/>
  <c r="C31" i="138"/>
  <c r="D31" i="138"/>
  <c r="E31" i="138"/>
  <c r="F31" i="138"/>
  <c r="G31" i="138"/>
  <c r="H31" i="138"/>
  <c r="L31" i="138"/>
  <c r="Q31" i="138"/>
  <c r="C32" i="138"/>
  <c r="D32" i="138"/>
  <c r="E32" i="138"/>
  <c r="F32" i="138"/>
  <c r="G32" i="138"/>
  <c r="H32" i="138"/>
  <c r="C33" i="138"/>
  <c r="D33" i="138"/>
  <c r="E33" i="138"/>
  <c r="F33" i="138"/>
  <c r="G33" i="138"/>
  <c r="H33" i="138"/>
  <c r="C34" i="138"/>
  <c r="D34" i="138"/>
  <c r="E34" i="138"/>
  <c r="F34" i="138"/>
  <c r="G34" i="138"/>
  <c r="H34" i="138"/>
  <c r="L34" i="138"/>
  <c r="N34" i="138"/>
  <c r="Q34" i="138"/>
  <c r="C35" i="138"/>
  <c r="D35" i="138"/>
  <c r="E35" i="138"/>
  <c r="F35" i="138"/>
  <c r="G35" i="138"/>
  <c r="H35" i="138"/>
  <c r="L35" i="138"/>
  <c r="Q35" i="138"/>
  <c r="C36" i="138"/>
  <c r="D36" i="138"/>
  <c r="E36" i="138"/>
  <c r="F36" i="138"/>
  <c r="G36" i="138"/>
  <c r="H36" i="138"/>
  <c r="C37" i="138"/>
  <c r="D37" i="138"/>
  <c r="E37" i="138"/>
  <c r="F37" i="138"/>
  <c r="G37" i="138"/>
  <c r="H37" i="138"/>
  <c r="C39" i="138"/>
  <c r="D39" i="138"/>
  <c r="E39" i="138"/>
  <c r="F39" i="138"/>
  <c r="G39" i="138"/>
  <c r="H39" i="138"/>
  <c r="I39" i="138"/>
  <c r="J39" i="138"/>
  <c r="K39" i="138"/>
  <c r="L39" i="138"/>
  <c r="M39" i="138"/>
  <c r="N39" i="138"/>
  <c r="O39" i="138"/>
  <c r="Q39" i="138"/>
  <c r="R39" i="138"/>
  <c r="C40" i="138"/>
  <c r="D40" i="138"/>
  <c r="E40" i="138"/>
  <c r="F40" i="138"/>
  <c r="G40" i="138"/>
  <c r="H40" i="138"/>
  <c r="I40" i="138"/>
  <c r="J40" i="138"/>
  <c r="K40" i="138"/>
  <c r="L40" i="138"/>
  <c r="M40" i="138"/>
  <c r="N40" i="138"/>
  <c r="O40" i="138"/>
  <c r="Q40" i="138"/>
  <c r="R40" i="138"/>
  <c r="C42" i="138"/>
  <c r="D42" i="138"/>
  <c r="E42" i="138"/>
  <c r="F42" i="138"/>
  <c r="G42" i="138"/>
  <c r="H42" i="138"/>
  <c r="I42" i="138"/>
  <c r="J42" i="138"/>
  <c r="K42" i="138"/>
  <c r="L42" i="138"/>
  <c r="M42" i="138"/>
  <c r="N42" i="138"/>
  <c r="O42" i="138"/>
  <c r="Q42" i="138"/>
  <c r="R42" i="138"/>
  <c r="C43" i="138"/>
  <c r="D43" i="138"/>
  <c r="E43" i="138"/>
  <c r="F43" i="138"/>
  <c r="G43" i="138"/>
  <c r="H43" i="138"/>
  <c r="I43" i="138"/>
  <c r="J43" i="138"/>
  <c r="K43" i="138"/>
  <c r="L43" i="138"/>
  <c r="M43" i="138"/>
  <c r="N43" i="138"/>
  <c r="O43" i="138"/>
  <c r="Q43" i="138"/>
  <c r="R43" i="138"/>
  <c r="C44" i="138"/>
  <c r="D44" i="138"/>
  <c r="E44" i="138"/>
  <c r="F44" i="138"/>
  <c r="G44" i="138"/>
  <c r="H44" i="138"/>
  <c r="I44" i="138"/>
  <c r="J44" i="138"/>
  <c r="K44" i="138"/>
  <c r="L44" i="138"/>
  <c r="M44" i="138"/>
  <c r="N44" i="138"/>
  <c r="O44" i="138"/>
  <c r="Q44" i="138"/>
  <c r="R44" i="138"/>
  <c r="C45" i="138"/>
  <c r="D45" i="138"/>
  <c r="E45" i="138"/>
  <c r="F45" i="138"/>
  <c r="G45" i="138"/>
  <c r="H45" i="138"/>
  <c r="I45" i="138"/>
  <c r="J45" i="138"/>
  <c r="K45" i="138"/>
  <c r="L45" i="138"/>
  <c r="M45" i="138"/>
  <c r="N45" i="138"/>
  <c r="O45" i="138"/>
  <c r="Q45" i="138"/>
  <c r="R45" i="138"/>
  <c r="C46" i="138"/>
  <c r="D46" i="138"/>
  <c r="E46" i="138"/>
  <c r="F46" i="138"/>
  <c r="G46" i="138"/>
  <c r="H46" i="138"/>
  <c r="I46" i="138"/>
  <c r="J46" i="138"/>
  <c r="K46" i="138"/>
  <c r="L46" i="138"/>
  <c r="M46" i="138"/>
  <c r="N46" i="138"/>
  <c r="O46" i="138"/>
  <c r="Q46" i="138"/>
  <c r="R46" i="138"/>
  <c r="C47" i="138"/>
  <c r="D47" i="138"/>
  <c r="E47" i="138"/>
  <c r="F47" i="138"/>
  <c r="G47" i="138"/>
  <c r="H47" i="138"/>
  <c r="I47" i="138"/>
  <c r="J47" i="138"/>
  <c r="K47" i="138"/>
  <c r="L47" i="138"/>
  <c r="M47" i="138"/>
  <c r="N47" i="138"/>
  <c r="O47" i="138"/>
  <c r="Q47" i="138"/>
  <c r="R47" i="138"/>
  <c r="C48" i="138"/>
  <c r="D48" i="138"/>
  <c r="E48" i="138"/>
  <c r="F48" i="138"/>
  <c r="G48" i="138"/>
  <c r="H48" i="138"/>
  <c r="G7" i="173"/>
  <c r="D7" i="173" s="1"/>
  <c r="D8" i="173"/>
  <c r="D9" i="173"/>
  <c r="D10" i="173"/>
  <c r="D11" i="173"/>
  <c r="D12" i="173"/>
  <c r="D13" i="173"/>
  <c r="D14" i="173"/>
  <c r="D15" i="173"/>
  <c r="D16" i="173"/>
  <c r="D17" i="173"/>
  <c r="D18" i="173"/>
  <c r="D19" i="173"/>
  <c r="D20" i="173"/>
  <c r="D21" i="173"/>
  <c r="D22" i="173"/>
  <c r="D23" i="173"/>
  <c r="D24" i="173"/>
  <c r="D25" i="173"/>
  <c r="D26" i="173"/>
  <c r="D27" i="173"/>
  <c r="D28" i="173"/>
  <c r="D29" i="173"/>
  <c r="D30" i="173"/>
  <c r="D31" i="173"/>
  <c r="D32" i="173"/>
  <c r="D33" i="173"/>
  <c r="D34" i="173"/>
  <c r="D35" i="173"/>
  <c r="D36" i="173"/>
  <c r="D37" i="173"/>
  <c r="D38" i="173"/>
  <c r="D39" i="173"/>
  <c r="D40" i="173"/>
  <c r="D41" i="173"/>
  <c r="D42" i="173"/>
  <c r="D43" i="173"/>
  <c r="D44" i="173"/>
  <c r="D45" i="173"/>
  <c r="D46" i="173"/>
  <c r="D47" i="173"/>
  <c r="D48" i="173"/>
  <c r="D49" i="173"/>
  <c r="D50" i="173"/>
  <c r="D51" i="173"/>
  <c r="D52" i="173"/>
  <c r="D53" i="173"/>
  <c r="D54" i="173"/>
  <c r="D55" i="173"/>
  <c r="D56" i="173"/>
  <c r="D57" i="173"/>
  <c r="D58" i="173"/>
  <c r="D59" i="173"/>
  <c r="D60" i="173"/>
  <c r="D61" i="173"/>
  <c r="D62" i="173"/>
  <c r="D63" i="173"/>
  <c r="D64" i="173"/>
  <c r="D65" i="173"/>
  <c r="D66" i="173"/>
  <c r="D67" i="173"/>
  <c r="D68" i="173"/>
  <c r="D69" i="173"/>
  <c r="D70" i="173"/>
  <c r="D71" i="173"/>
  <c r="D72" i="173"/>
  <c r="D73" i="173"/>
  <c r="D78" i="173"/>
  <c r="D79" i="173"/>
  <c r="D80" i="173"/>
  <c r="D81" i="173"/>
  <c r="S82" i="173"/>
  <c r="D84" i="173"/>
  <c r="G7" i="154"/>
  <c r="D7" i="154" s="1"/>
  <c r="G8" i="154"/>
  <c r="D8" i="154" s="1"/>
  <c r="G9" i="154"/>
  <c r="D9" i="154" s="1"/>
  <c r="G10" i="154"/>
  <c r="D10" i="154" s="1"/>
  <c r="G11" i="154"/>
  <c r="D11" i="154"/>
  <c r="G12" i="154"/>
  <c r="D12" i="154" s="1"/>
  <c r="G13" i="154"/>
  <c r="D13" i="154" s="1"/>
  <c r="G14" i="154"/>
  <c r="D14" i="154" s="1"/>
  <c r="G15" i="154"/>
  <c r="D15" i="154" s="1"/>
  <c r="G16" i="154"/>
  <c r="D16" i="154" s="1"/>
  <c r="G17" i="154"/>
  <c r="D17" i="154" s="1"/>
  <c r="G18" i="154"/>
  <c r="D18" i="154" s="1"/>
  <c r="G19" i="154"/>
  <c r="D19" i="154" s="1"/>
  <c r="G20" i="154"/>
  <c r="D20" i="154" s="1"/>
  <c r="G21" i="154"/>
  <c r="D21" i="154" s="1"/>
  <c r="G22" i="154"/>
  <c r="D22" i="154" s="1"/>
  <c r="G23" i="154"/>
  <c r="D23" i="154" s="1"/>
  <c r="G24" i="154"/>
  <c r="D24" i="154" s="1"/>
  <c r="G25" i="154"/>
  <c r="D25" i="154" s="1"/>
  <c r="D26" i="154"/>
  <c r="G27" i="154"/>
  <c r="D27" i="154" s="1"/>
  <c r="G28" i="154"/>
  <c r="D28" i="154" s="1"/>
  <c r="G29" i="154"/>
  <c r="D29" i="154" s="1"/>
  <c r="G30" i="154"/>
  <c r="D30" i="154" s="1"/>
  <c r="G31" i="154"/>
  <c r="D31" i="154" s="1"/>
  <c r="G32" i="154"/>
  <c r="D32" i="154" s="1"/>
  <c r="G33" i="154"/>
  <c r="D33" i="154" s="1"/>
  <c r="G34" i="154"/>
  <c r="D34" i="154" s="1"/>
  <c r="G35" i="154"/>
  <c r="D35" i="154"/>
  <c r="G36" i="154"/>
  <c r="D36" i="154" s="1"/>
  <c r="G37" i="154"/>
  <c r="D37" i="154" s="1"/>
  <c r="G38" i="154"/>
  <c r="D38" i="154" s="1"/>
  <c r="G39" i="154"/>
  <c r="D39" i="154" s="1"/>
  <c r="G40" i="154"/>
  <c r="D40" i="154" s="1"/>
  <c r="G41" i="154"/>
  <c r="D41" i="154" s="1"/>
  <c r="G42" i="154"/>
  <c r="D42" i="154" s="1"/>
  <c r="G43" i="154"/>
  <c r="D43" i="154"/>
  <c r="G44" i="154"/>
  <c r="D44" i="154" s="1"/>
  <c r="G45" i="154"/>
  <c r="D45" i="154" s="1"/>
  <c r="G46" i="154"/>
  <c r="D46" i="154" s="1"/>
  <c r="G47" i="154"/>
  <c r="D47" i="154" s="1"/>
  <c r="G48" i="154"/>
  <c r="D48" i="154" s="1"/>
  <c r="G49" i="154"/>
  <c r="D49" i="154" s="1"/>
  <c r="G50" i="154"/>
  <c r="D50" i="154" s="1"/>
  <c r="G51" i="154"/>
  <c r="D51" i="154"/>
  <c r="G52" i="154"/>
  <c r="D52" i="154" s="1"/>
  <c r="G53" i="154"/>
  <c r="D53" i="154" s="1"/>
  <c r="G54" i="154"/>
  <c r="D54" i="154" s="1"/>
  <c r="G55" i="154"/>
  <c r="D55" i="154" s="1"/>
  <c r="G56" i="154"/>
  <c r="D56" i="154" s="1"/>
  <c r="G57" i="154"/>
  <c r="D57" i="154" s="1"/>
  <c r="G58" i="154"/>
  <c r="D58" i="154" s="1"/>
  <c r="G59" i="154"/>
  <c r="D59" i="154" s="1"/>
  <c r="G60" i="154"/>
  <c r="D60" i="154" s="1"/>
  <c r="G61" i="154"/>
  <c r="D61" i="154" s="1"/>
  <c r="G62" i="154"/>
  <c r="D62" i="154" s="1"/>
  <c r="G63" i="154"/>
  <c r="D63" i="154" s="1"/>
  <c r="G64" i="154"/>
  <c r="D64" i="154" s="1"/>
  <c r="G65" i="154"/>
  <c r="D65" i="154" s="1"/>
  <c r="G66" i="154"/>
  <c r="D66" i="154" s="1"/>
  <c r="G67" i="154"/>
  <c r="D67" i="154"/>
  <c r="G68" i="154"/>
  <c r="D68" i="154" s="1"/>
  <c r="G69" i="154"/>
  <c r="D69" i="154" s="1"/>
  <c r="G70" i="154"/>
  <c r="D70" i="154" s="1"/>
  <c r="G71" i="154"/>
  <c r="D71" i="154" s="1"/>
  <c r="G72" i="154"/>
  <c r="D72" i="154" s="1"/>
  <c r="G73" i="154"/>
  <c r="D73" i="154" s="1"/>
  <c r="G7" i="117"/>
  <c r="D7" i="117" s="1"/>
  <c r="G8" i="117"/>
  <c r="D8" i="117"/>
  <c r="G9" i="117"/>
  <c r="D9" i="117" s="1"/>
  <c r="G10" i="117"/>
  <c r="D10" i="117" s="1"/>
  <c r="G11" i="117"/>
  <c r="D11" i="117" s="1"/>
  <c r="G12" i="117"/>
  <c r="D12" i="117" s="1"/>
  <c r="G13" i="117"/>
  <c r="D13" i="117" s="1"/>
  <c r="G14" i="117"/>
  <c r="D14" i="117"/>
  <c r="G15" i="117"/>
  <c r="D15" i="117" s="1"/>
  <c r="G16" i="117"/>
  <c r="D16" i="117"/>
  <c r="G17" i="117"/>
  <c r="D17" i="117" s="1"/>
  <c r="G18" i="117"/>
  <c r="D18" i="117" s="1"/>
  <c r="G19" i="117"/>
  <c r="D19" i="117" s="1"/>
  <c r="G20" i="117"/>
  <c r="D20" i="117" s="1"/>
  <c r="G21" i="117"/>
  <c r="D21" i="117" s="1"/>
  <c r="G22" i="117"/>
  <c r="D22" i="117" s="1"/>
  <c r="G23" i="117"/>
  <c r="D23" i="117" s="1"/>
  <c r="G24" i="117"/>
  <c r="D24" i="117"/>
  <c r="G25" i="117"/>
  <c r="D25" i="117" s="1"/>
  <c r="D26" i="117"/>
  <c r="G27" i="117"/>
  <c r="D27" i="117"/>
  <c r="G28" i="117"/>
  <c r="D28" i="117" s="1"/>
  <c r="G29" i="117"/>
  <c r="D29" i="117"/>
  <c r="G30" i="117"/>
  <c r="D30" i="117" s="1"/>
  <c r="G31" i="117"/>
  <c r="D31" i="117" s="1"/>
  <c r="G32" i="117"/>
  <c r="D32" i="117" s="1"/>
  <c r="G33" i="117"/>
  <c r="D33" i="117" s="1"/>
  <c r="G34" i="117"/>
  <c r="D34" i="117" s="1"/>
  <c r="G35" i="117"/>
  <c r="D35" i="117" s="1"/>
  <c r="G36" i="117"/>
  <c r="D36" i="117" s="1"/>
  <c r="G37" i="117"/>
  <c r="D37" i="117"/>
  <c r="G38" i="117"/>
  <c r="D38" i="117" s="1"/>
  <c r="G39" i="117"/>
  <c r="D39" i="117" s="1"/>
  <c r="G40" i="117"/>
  <c r="D40" i="117" s="1"/>
  <c r="G41" i="117"/>
  <c r="D41" i="117" s="1"/>
  <c r="G42" i="117"/>
  <c r="D42" i="117" s="1"/>
  <c r="G43" i="117"/>
  <c r="D43" i="117" s="1"/>
  <c r="G44" i="117"/>
  <c r="D44" i="117" s="1"/>
  <c r="G45" i="117"/>
  <c r="D45" i="117" s="1"/>
  <c r="G46" i="117"/>
  <c r="D46" i="117" s="1"/>
  <c r="G47" i="117"/>
  <c r="D47" i="117" s="1"/>
  <c r="G48" i="117"/>
  <c r="D48" i="117" s="1"/>
  <c r="G49" i="117"/>
  <c r="D49" i="117" s="1"/>
  <c r="G50" i="117"/>
  <c r="D50" i="117" s="1"/>
  <c r="G51" i="117"/>
  <c r="D51" i="117" s="1"/>
  <c r="G52" i="117"/>
  <c r="D52" i="117" s="1"/>
  <c r="G53" i="117"/>
  <c r="D53" i="117" s="1"/>
  <c r="G54" i="117"/>
  <c r="D54" i="117" s="1"/>
  <c r="G55" i="117"/>
  <c r="D55" i="117" s="1"/>
  <c r="G56" i="117"/>
  <c r="D56" i="117" s="1"/>
  <c r="G57" i="117"/>
  <c r="D57" i="117" s="1"/>
  <c r="G58" i="117"/>
  <c r="D58" i="117" s="1"/>
  <c r="G59" i="117"/>
  <c r="D59" i="117" s="1"/>
  <c r="G60" i="117"/>
  <c r="D60" i="117" s="1"/>
  <c r="G61" i="117"/>
  <c r="D61" i="117" s="1"/>
  <c r="G62" i="117"/>
  <c r="D62" i="117" s="1"/>
  <c r="G63" i="117"/>
  <c r="D63" i="117" s="1"/>
  <c r="G64" i="117"/>
  <c r="D64" i="117" s="1"/>
  <c r="G65" i="117"/>
  <c r="D65" i="117" s="1"/>
  <c r="G66" i="117"/>
  <c r="D66" i="117" s="1"/>
  <c r="G67" i="117"/>
  <c r="D67" i="117" s="1"/>
  <c r="G68" i="117"/>
  <c r="D68" i="117" s="1"/>
  <c r="G69" i="117"/>
  <c r="D69" i="117"/>
  <c r="G70" i="117"/>
  <c r="D70" i="117" s="1"/>
  <c r="G71" i="117"/>
  <c r="D71" i="117" s="1"/>
  <c r="G72" i="117"/>
  <c r="D72" i="117" s="1"/>
  <c r="G73" i="117"/>
  <c r="D73" i="117" s="1"/>
  <c r="G78" i="117"/>
  <c r="D78" i="117" s="1"/>
  <c r="G79" i="117"/>
  <c r="D79" i="117" s="1"/>
  <c r="G80" i="117"/>
  <c r="D80" i="117" s="1"/>
  <c r="G81" i="117"/>
  <c r="D81" i="117" s="1"/>
  <c r="M82" i="117"/>
  <c r="O82" i="117"/>
  <c r="Q82" i="117"/>
  <c r="S82" i="117"/>
  <c r="C37" i="122"/>
  <c r="D37" i="122"/>
  <c r="E37" i="122"/>
  <c r="F37" i="122"/>
  <c r="G37" i="122"/>
  <c r="H37" i="122"/>
  <c r="I37" i="122"/>
  <c r="J37" i="122"/>
  <c r="K37" i="122"/>
  <c r="L37" i="122"/>
  <c r="M37" i="122"/>
  <c r="N37" i="122"/>
  <c r="O37" i="122"/>
  <c r="Q37" i="122"/>
  <c r="R37" i="122"/>
  <c r="C42" i="122"/>
  <c r="C43" i="122"/>
  <c r="C44" i="122"/>
  <c r="D42" i="122"/>
  <c r="D43" i="122"/>
  <c r="D44" i="122"/>
  <c r="E42" i="122"/>
  <c r="E43" i="122"/>
  <c r="E44" i="122"/>
  <c r="F42" i="122"/>
  <c r="F43" i="122"/>
  <c r="F44" i="122"/>
  <c r="G42" i="122"/>
  <c r="G43" i="122"/>
  <c r="G44" i="122"/>
  <c r="H42" i="122"/>
  <c r="H43" i="122"/>
  <c r="H44" i="122"/>
  <c r="I42" i="122"/>
  <c r="I43" i="122"/>
  <c r="I44" i="122"/>
  <c r="J42" i="122"/>
  <c r="J43" i="122"/>
  <c r="J44" i="122"/>
  <c r="K42" i="122"/>
  <c r="K43" i="122"/>
  <c r="K44" i="122"/>
  <c r="L42" i="122"/>
  <c r="L43" i="122"/>
  <c r="L44" i="122"/>
  <c r="M42" i="122"/>
  <c r="M43" i="122"/>
  <c r="M44" i="122"/>
  <c r="N42" i="122"/>
  <c r="N43" i="122"/>
  <c r="N44" i="122"/>
  <c r="O42" i="122"/>
  <c r="O43" i="122"/>
  <c r="O44" i="122"/>
  <c r="Q42" i="122"/>
  <c r="Q43" i="122"/>
  <c r="Q44" i="122"/>
  <c r="C45" i="122"/>
  <c r="D45" i="122"/>
  <c r="E45" i="122"/>
  <c r="F45" i="122"/>
  <c r="G45" i="122"/>
  <c r="H45" i="122"/>
  <c r="I45" i="122"/>
  <c r="J45" i="122"/>
  <c r="K45" i="122"/>
  <c r="L45" i="122"/>
  <c r="M45" i="122"/>
  <c r="N45" i="122"/>
  <c r="O45" i="122"/>
  <c r="Q45" i="122"/>
  <c r="R45" i="122"/>
  <c r="C53" i="122"/>
  <c r="D53" i="122"/>
  <c r="E53" i="122"/>
  <c r="F53" i="122"/>
  <c r="G53" i="122"/>
  <c r="H53" i="122"/>
  <c r="I53" i="122"/>
  <c r="J53" i="122"/>
  <c r="K53" i="122"/>
  <c r="L53" i="122"/>
  <c r="M53" i="122"/>
  <c r="N53" i="122"/>
  <c r="O53" i="122"/>
  <c r="Q53" i="122"/>
  <c r="E55" i="122"/>
  <c r="G55" i="122"/>
  <c r="H55" i="122"/>
  <c r="M55" i="122"/>
  <c r="O55" i="122"/>
  <c r="C58" i="122"/>
  <c r="C65" i="122" s="1"/>
  <c r="D58" i="122"/>
  <c r="D65" i="122" s="1"/>
  <c r="E58" i="122"/>
  <c r="E65" i="122" s="1"/>
  <c r="F58" i="122"/>
  <c r="F65" i="122" s="1"/>
  <c r="G58" i="122"/>
  <c r="G65" i="122" s="1"/>
  <c r="H58" i="122"/>
  <c r="H65" i="122" s="1"/>
  <c r="I58" i="122"/>
  <c r="I65" i="122" s="1"/>
  <c r="J58" i="122"/>
  <c r="J65" i="122" s="1"/>
  <c r="K58" i="122"/>
  <c r="K65" i="122" s="1"/>
  <c r="L58" i="122"/>
  <c r="L65" i="122" s="1"/>
  <c r="M58" i="122"/>
  <c r="M65" i="122" s="1"/>
  <c r="N58" i="122"/>
  <c r="N65" i="122" s="1"/>
  <c r="O58" i="122"/>
  <c r="Q58" i="122"/>
  <c r="Q65" i="122" s="1"/>
  <c r="C59" i="122"/>
  <c r="C66" i="122" s="1"/>
  <c r="D59" i="122"/>
  <c r="D66" i="122" s="1"/>
  <c r="E59" i="122"/>
  <c r="E66" i="122" s="1"/>
  <c r="F59" i="122"/>
  <c r="F66" i="122" s="1"/>
  <c r="G59" i="122"/>
  <c r="G66" i="122" s="1"/>
  <c r="H59" i="122"/>
  <c r="H66" i="122" s="1"/>
  <c r="I59" i="122"/>
  <c r="J59" i="122"/>
  <c r="J66" i="122" s="1"/>
  <c r="K59" i="122"/>
  <c r="K66" i="122" s="1"/>
  <c r="L59" i="122"/>
  <c r="L66" i="122" s="1"/>
  <c r="M59" i="122"/>
  <c r="M66" i="122" s="1"/>
  <c r="N59" i="122"/>
  <c r="N66" i="122" s="1"/>
  <c r="O59" i="122"/>
  <c r="O66" i="122" s="1"/>
  <c r="Q59" i="122"/>
  <c r="Q66" i="122" s="1"/>
  <c r="C61" i="122"/>
  <c r="D61" i="122"/>
  <c r="E61" i="122"/>
  <c r="E64" i="122" s="1"/>
  <c r="F61" i="122"/>
  <c r="G61" i="122"/>
  <c r="H61" i="122"/>
  <c r="I61" i="122"/>
  <c r="I64" i="122" s="1"/>
  <c r="J61" i="122"/>
  <c r="K61" i="122"/>
  <c r="L61" i="122"/>
  <c r="M61" i="122"/>
  <c r="M64" i="122" s="1"/>
  <c r="N61" i="122"/>
  <c r="O61" i="122"/>
  <c r="O64" i="122" s="1"/>
  <c r="O65" i="122"/>
  <c r="I66" i="122"/>
  <c r="C69" i="122"/>
  <c r="C72" i="122" s="1"/>
  <c r="D69" i="122"/>
  <c r="E69" i="122"/>
  <c r="E72" i="122" s="1"/>
  <c r="F69" i="122"/>
  <c r="F72" i="122" s="1"/>
  <c r="G69" i="122"/>
  <c r="H69" i="122"/>
  <c r="H72" i="122" s="1"/>
  <c r="I69" i="122"/>
  <c r="I72" i="122" s="1"/>
  <c r="J69" i="122"/>
  <c r="J72" i="122" s="1"/>
  <c r="K69" i="122"/>
  <c r="K72" i="122" s="1"/>
  <c r="L69" i="122"/>
  <c r="M69" i="122"/>
  <c r="M72" i="122" s="1"/>
  <c r="N69" i="122"/>
  <c r="N72" i="122" s="1"/>
  <c r="O69" i="122"/>
  <c r="Q69" i="122"/>
  <c r="Q72" i="122" s="1"/>
  <c r="D72" i="122"/>
  <c r="G72" i="122"/>
  <c r="L72" i="122"/>
  <c r="O72" i="122"/>
  <c r="D127" i="161"/>
  <c r="H127" i="161"/>
  <c r="J127" i="161"/>
  <c r="L127" i="161"/>
  <c r="N127" i="161"/>
  <c r="Q127" i="161"/>
  <c r="S127" i="161"/>
  <c r="D76" i="161"/>
  <c r="D156" i="161" s="1"/>
  <c r="E76" i="161"/>
  <c r="E156" i="161" s="1"/>
  <c r="F76" i="161"/>
  <c r="F156" i="161" s="1"/>
  <c r="G76" i="161"/>
  <c r="G156" i="161" s="1"/>
  <c r="H76" i="161"/>
  <c r="H156" i="161" s="1"/>
  <c r="I76" i="161"/>
  <c r="I156" i="161" s="1"/>
  <c r="J76" i="161"/>
  <c r="K76" i="161"/>
  <c r="K156" i="161" s="1"/>
  <c r="L76" i="161"/>
  <c r="L156" i="161" s="1"/>
  <c r="M76" i="161"/>
  <c r="M156" i="161" s="1"/>
  <c r="N76" i="161"/>
  <c r="N156" i="161" s="1"/>
  <c r="O76" i="161"/>
  <c r="O156" i="161" s="1"/>
  <c r="Q76" i="161"/>
  <c r="Q156" i="161" s="1"/>
  <c r="R76" i="161"/>
  <c r="R156" i="161" s="1"/>
  <c r="S76" i="161"/>
  <c r="S156" i="161" s="1"/>
  <c r="H77" i="161"/>
  <c r="H157" i="161" s="1"/>
  <c r="I77" i="161"/>
  <c r="I157" i="161" s="1"/>
  <c r="K77" i="161"/>
  <c r="K157" i="161" s="1"/>
  <c r="L77" i="161"/>
  <c r="L157" i="161" s="1"/>
  <c r="N77" i="161"/>
  <c r="N157" i="161" s="1"/>
  <c r="O77" i="161"/>
  <c r="O157" i="161" s="1"/>
  <c r="Q77" i="161"/>
  <c r="Q157" i="161" s="1"/>
  <c r="D92" i="161"/>
  <c r="D93" i="161"/>
  <c r="D94" i="161"/>
  <c r="D95" i="161"/>
  <c r="D98" i="161"/>
  <c r="E98" i="161"/>
  <c r="F98" i="161"/>
  <c r="G98" i="161"/>
  <c r="H98" i="161"/>
  <c r="I98" i="161"/>
  <c r="J98" i="161"/>
  <c r="K98" i="161"/>
  <c r="L98" i="161"/>
  <c r="M98" i="161"/>
  <c r="N98" i="161"/>
  <c r="O98" i="161"/>
  <c r="P98" i="161"/>
  <c r="Q98" i="161"/>
  <c r="R98" i="161"/>
  <c r="S98" i="161"/>
  <c r="D99" i="161"/>
  <c r="E99" i="161"/>
  <c r="F99" i="161"/>
  <c r="G99" i="161"/>
  <c r="H99" i="161"/>
  <c r="I99" i="161"/>
  <c r="J99" i="161"/>
  <c r="K99" i="161"/>
  <c r="L99" i="161"/>
  <c r="M99" i="161"/>
  <c r="N99" i="161"/>
  <c r="O99" i="161"/>
  <c r="P99" i="161"/>
  <c r="Q99" i="161"/>
  <c r="R99" i="161"/>
  <c r="S99" i="161"/>
  <c r="D100" i="161"/>
  <c r="E100" i="161"/>
  <c r="F100" i="161"/>
  <c r="G100" i="161"/>
  <c r="H100" i="161"/>
  <c r="I100" i="161"/>
  <c r="J100" i="161"/>
  <c r="K100" i="161"/>
  <c r="L100" i="161"/>
  <c r="M100" i="161"/>
  <c r="N100" i="161"/>
  <c r="O100" i="161"/>
  <c r="P100" i="161"/>
  <c r="Q100" i="161"/>
  <c r="R100" i="161"/>
  <c r="S100" i="161"/>
  <c r="D102" i="161"/>
  <c r="E102" i="161"/>
  <c r="F102" i="161"/>
  <c r="G102" i="161"/>
  <c r="H102" i="161"/>
  <c r="I102" i="161"/>
  <c r="J102" i="161"/>
  <c r="K102" i="161"/>
  <c r="L102" i="161"/>
  <c r="M102" i="161"/>
  <c r="N102" i="161"/>
  <c r="O102" i="161"/>
  <c r="P102" i="161"/>
  <c r="Q102" i="161"/>
  <c r="R102" i="161"/>
  <c r="S102" i="161"/>
  <c r="D104" i="161"/>
  <c r="E104" i="161"/>
  <c r="F104" i="161"/>
  <c r="G104" i="161"/>
  <c r="H104" i="161"/>
  <c r="I104" i="161"/>
  <c r="J104" i="161"/>
  <c r="K104" i="161"/>
  <c r="L104" i="161"/>
  <c r="M104" i="161"/>
  <c r="N104" i="161"/>
  <c r="O104" i="161"/>
  <c r="P104" i="161"/>
  <c r="Q104" i="161"/>
  <c r="R104" i="161"/>
  <c r="S104" i="161"/>
  <c r="D105" i="161"/>
  <c r="E105" i="161"/>
  <c r="F105" i="161"/>
  <c r="G105" i="161"/>
  <c r="H105" i="161"/>
  <c r="I105" i="161"/>
  <c r="J105" i="161"/>
  <c r="K105" i="161"/>
  <c r="L105" i="161"/>
  <c r="M105" i="161"/>
  <c r="N105" i="161"/>
  <c r="O105" i="161"/>
  <c r="P105" i="161"/>
  <c r="Q105" i="161"/>
  <c r="R105" i="161"/>
  <c r="S105" i="161"/>
  <c r="D106" i="161"/>
  <c r="E106" i="161"/>
  <c r="F106" i="161"/>
  <c r="G106" i="161"/>
  <c r="H106" i="161"/>
  <c r="I106" i="161"/>
  <c r="J106" i="161"/>
  <c r="K106" i="161"/>
  <c r="L106" i="161"/>
  <c r="M106" i="161"/>
  <c r="N106" i="161"/>
  <c r="O106" i="161"/>
  <c r="P106" i="161"/>
  <c r="Q106" i="161"/>
  <c r="R106" i="161"/>
  <c r="S106" i="161"/>
  <c r="E110" i="161"/>
  <c r="F110" i="161"/>
  <c r="G110" i="161"/>
  <c r="I110" i="161"/>
  <c r="J110" i="161"/>
  <c r="L110" i="161"/>
  <c r="M110" i="161"/>
  <c r="N110" i="161"/>
  <c r="P110" i="161"/>
  <c r="Q110" i="161"/>
  <c r="R110" i="161"/>
  <c r="E111" i="161"/>
  <c r="F111" i="161"/>
  <c r="G111" i="161"/>
  <c r="I111" i="161"/>
  <c r="J111" i="161"/>
  <c r="L111" i="161"/>
  <c r="M111" i="161"/>
  <c r="N111" i="161"/>
  <c r="P111" i="161"/>
  <c r="Q111" i="161"/>
  <c r="R111" i="161"/>
  <c r="E112" i="161"/>
  <c r="F112" i="161"/>
  <c r="G112" i="161"/>
  <c r="I112" i="161"/>
  <c r="J112" i="161"/>
  <c r="L112" i="161"/>
  <c r="M112" i="161"/>
  <c r="N112" i="161"/>
  <c r="P112" i="161"/>
  <c r="Q112" i="161"/>
  <c r="R112" i="161"/>
  <c r="E113" i="161"/>
  <c r="F113" i="161"/>
  <c r="G113" i="161"/>
  <c r="I113" i="161"/>
  <c r="J113" i="161"/>
  <c r="L113" i="161"/>
  <c r="M113" i="161"/>
  <c r="N113" i="161"/>
  <c r="P113" i="161"/>
  <c r="Q113" i="161"/>
  <c r="R113" i="161"/>
  <c r="E114" i="161"/>
  <c r="F114" i="161"/>
  <c r="G114" i="161"/>
  <c r="I114" i="161"/>
  <c r="J114" i="161"/>
  <c r="L114" i="161"/>
  <c r="M114" i="161"/>
  <c r="N114" i="161"/>
  <c r="P114" i="161"/>
  <c r="Q114" i="161"/>
  <c r="R114" i="161"/>
  <c r="E115" i="161"/>
  <c r="F115" i="161"/>
  <c r="G115" i="161"/>
  <c r="I115" i="161"/>
  <c r="J115" i="161"/>
  <c r="L115" i="161"/>
  <c r="M115" i="161"/>
  <c r="N115" i="161"/>
  <c r="P115" i="161"/>
  <c r="Q115" i="161"/>
  <c r="R115" i="161"/>
  <c r="E117" i="161"/>
  <c r="F117" i="161"/>
  <c r="G117" i="161"/>
  <c r="I117" i="161"/>
  <c r="J117" i="161"/>
  <c r="L117" i="161"/>
  <c r="M117" i="161"/>
  <c r="N117" i="161"/>
  <c r="P117" i="161"/>
  <c r="Q117" i="161"/>
  <c r="R117" i="161"/>
  <c r="E118" i="161"/>
  <c r="F118" i="161"/>
  <c r="G118" i="161"/>
  <c r="I118" i="161"/>
  <c r="J118" i="161"/>
  <c r="L118" i="161"/>
  <c r="M118" i="161"/>
  <c r="N118" i="161"/>
  <c r="P118" i="161"/>
  <c r="Q118" i="161"/>
  <c r="R118" i="161"/>
  <c r="E119" i="161"/>
  <c r="F119" i="161"/>
  <c r="G119" i="161"/>
  <c r="I119" i="161"/>
  <c r="J119" i="161"/>
  <c r="L119" i="161"/>
  <c r="M119" i="161"/>
  <c r="N119" i="161"/>
  <c r="P119" i="161"/>
  <c r="Q119" i="161"/>
  <c r="R119" i="161"/>
  <c r="D121" i="161"/>
  <c r="E121" i="161"/>
  <c r="F121" i="161"/>
  <c r="G121" i="161"/>
  <c r="H121" i="161"/>
  <c r="I121" i="161"/>
  <c r="J121" i="161"/>
  <c r="K121" i="161"/>
  <c r="L121" i="161"/>
  <c r="M121" i="161"/>
  <c r="N121" i="161"/>
  <c r="O121" i="161"/>
  <c r="P121" i="161"/>
  <c r="Q121" i="161"/>
  <c r="R121" i="161"/>
  <c r="S121" i="161"/>
  <c r="D122" i="161"/>
  <c r="E122" i="161"/>
  <c r="F122" i="161"/>
  <c r="G122" i="161"/>
  <c r="H122" i="161"/>
  <c r="I122" i="161"/>
  <c r="J122" i="161"/>
  <c r="K122" i="161"/>
  <c r="L122" i="161"/>
  <c r="M122" i="161"/>
  <c r="N122" i="161"/>
  <c r="O122" i="161"/>
  <c r="P122" i="161"/>
  <c r="Q122" i="161"/>
  <c r="R122" i="161"/>
  <c r="S122" i="161"/>
  <c r="D124" i="161"/>
  <c r="E124" i="161"/>
  <c r="F124" i="161"/>
  <c r="G124" i="161"/>
  <c r="H124" i="161"/>
  <c r="I124" i="161"/>
  <c r="J124" i="161"/>
  <c r="K124" i="161"/>
  <c r="L124" i="161"/>
  <c r="M124" i="161"/>
  <c r="N124" i="161"/>
  <c r="O124" i="161"/>
  <c r="P124" i="161"/>
  <c r="Q124" i="161"/>
  <c r="R124" i="161"/>
  <c r="S124" i="161"/>
  <c r="D125" i="161"/>
  <c r="E125" i="161"/>
  <c r="F125" i="161"/>
  <c r="G125" i="161"/>
  <c r="H125" i="161"/>
  <c r="I125" i="161"/>
  <c r="J125" i="161"/>
  <c r="K125" i="161"/>
  <c r="L125" i="161"/>
  <c r="M125" i="161"/>
  <c r="N125" i="161"/>
  <c r="O125" i="161"/>
  <c r="P125" i="161"/>
  <c r="Q125" i="161"/>
  <c r="R125" i="161"/>
  <c r="S125" i="161"/>
  <c r="E127" i="161"/>
  <c r="F127" i="161"/>
  <c r="G127" i="161"/>
  <c r="I127" i="161"/>
  <c r="K127" i="161"/>
  <c r="M127" i="161"/>
  <c r="O127" i="161"/>
  <c r="P127" i="161"/>
  <c r="R127" i="161"/>
  <c r="J156" i="161"/>
  <c r="P156" i="161"/>
  <c r="P157" i="161"/>
  <c r="Q39" i="146"/>
  <c r="I81" i="126"/>
  <c r="E41" i="146"/>
  <c r="M41" i="146"/>
  <c r="D39" i="146"/>
  <c r="Q81" i="132"/>
  <c r="I81" i="132"/>
  <c r="D81" i="126"/>
  <c r="F80" i="63"/>
  <c r="F81" i="126"/>
  <c r="L42" i="146"/>
  <c r="D70" i="174" l="1"/>
  <c r="D66" i="174"/>
  <c r="D54" i="174"/>
  <c r="D49" i="174"/>
  <c r="D9" i="174"/>
  <c r="D42" i="174"/>
  <c r="D23" i="174"/>
  <c r="D10" i="174"/>
  <c r="G75" i="174"/>
  <c r="G77" i="174" s="1"/>
  <c r="P75" i="155"/>
  <c r="P77" i="155" s="1"/>
  <c r="Q77" i="155"/>
  <c r="D66" i="143"/>
  <c r="D24" i="143"/>
  <c r="D22" i="143"/>
  <c r="D56" i="143"/>
  <c r="D54" i="143"/>
  <c r="H24" i="122"/>
  <c r="H30" i="122" s="1"/>
  <c r="H32" i="122" s="1"/>
  <c r="N64" i="122"/>
  <c r="J24" i="122"/>
  <c r="J30" i="122" s="1"/>
  <c r="J32" i="122" s="1"/>
  <c r="Q49" i="122"/>
  <c r="Q57" i="122" s="1"/>
  <c r="Q60" i="122" s="1"/>
  <c r="Q67" i="122" s="1"/>
  <c r="Q73" i="122" s="1"/>
  <c r="F33" i="136"/>
  <c r="D55" i="174"/>
  <c r="D48" i="174"/>
  <c r="D46" i="174"/>
  <c r="D44" i="174"/>
  <c r="D21" i="174"/>
  <c r="D19" i="174"/>
  <c r="D17" i="174"/>
  <c r="D73" i="174"/>
  <c r="D63" i="174"/>
  <c r="D61" i="174"/>
  <c r="D31" i="174"/>
  <c r="D27" i="174"/>
  <c r="D24" i="174"/>
  <c r="D8" i="174"/>
  <c r="D65" i="174"/>
  <c r="D62" i="174"/>
  <c r="D60" i="174"/>
  <c r="D58" i="174"/>
  <c r="D40" i="174"/>
  <c r="D38" i="174"/>
  <c r="D36" i="174"/>
  <c r="D30" i="174"/>
  <c r="D28" i="174"/>
  <c r="D72" i="174"/>
  <c r="D68" i="174"/>
  <c r="D64" i="174"/>
  <c r="D56" i="174"/>
  <c r="D22" i="174"/>
  <c r="D12" i="174"/>
  <c r="D69" i="174"/>
  <c r="P75" i="174"/>
  <c r="P77" i="174" s="1"/>
  <c r="D7" i="174"/>
  <c r="D67" i="174"/>
  <c r="D16" i="174"/>
  <c r="D71" i="174"/>
  <c r="D15" i="174"/>
  <c r="D13" i="174"/>
  <c r="D11" i="174"/>
  <c r="D50" i="143"/>
  <c r="D32" i="143"/>
  <c r="D72" i="143"/>
  <c r="D68" i="143"/>
  <c r="D64" i="143"/>
  <c r="D55" i="143"/>
  <c r="D53" i="143"/>
  <c r="D67" i="143"/>
  <c r="D58" i="143"/>
  <c r="D40" i="143"/>
  <c r="D38" i="143"/>
  <c r="D36" i="143"/>
  <c r="D46" i="143"/>
  <c r="D25" i="143"/>
  <c r="D21" i="143"/>
  <c r="D19" i="143"/>
  <c r="D13" i="143"/>
  <c r="D9" i="143"/>
  <c r="D59" i="143"/>
  <c r="D52" i="143"/>
  <c r="D43" i="143"/>
  <c r="D41" i="143"/>
  <c r="D39" i="143"/>
  <c r="D33" i="143"/>
  <c r="D31" i="143"/>
  <c r="D29" i="143"/>
  <c r="D45" i="143"/>
  <c r="D73" i="143"/>
  <c r="D69" i="143"/>
  <c r="D65" i="143"/>
  <c r="D11" i="143"/>
  <c r="D7" i="143"/>
  <c r="F9" i="136"/>
  <c r="F11" i="136" s="1"/>
  <c r="G61" i="136"/>
  <c r="R40" i="147"/>
  <c r="K24" i="147"/>
  <c r="O30" i="147"/>
  <c r="O28" i="147"/>
  <c r="O26" i="147"/>
  <c r="K25" i="147"/>
  <c r="R24" i="147"/>
  <c r="T27" i="147"/>
  <c r="M31" i="147"/>
  <c r="K30" i="147"/>
  <c r="K29" i="147"/>
  <c r="O27" i="147"/>
  <c r="R26" i="147"/>
  <c r="O24" i="147"/>
  <c r="M40" i="147"/>
  <c r="O40" i="147"/>
  <c r="R30" i="147"/>
  <c r="M28" i="147"/>
  <c r="M27" i="147"/>
  <c r="M25" i="147"/>
  <c r="M24" i="147"/>
  <c r="J29" i="146"/>
  <c r="I40" i="146"/>
  <c r="L40" i="146"/>
  <c r="N39" i="146"/>
  <c r="I39" i="146"/>
  <c r="E39" i="146"/>
  <c r="Q41" i="146"/>
  <c r="O41" i="146"/>
  <c r="M39" i="146"/>
  <c r="D41" i="146"/>
  <c r="N41" i="146"/>
  <c r="H40" i="146"/>
  <c r="T41" i="146"/>
  <c r="G39" i="146"/>
  <c r="F41" i="146"/>
  <c r="C41" i="146"/>
  <c r="G40" i="146"/>
  <c r="R41" i="146"/>
  <c r="R39" i="146"/>
  <c r="I41" i="146"/>
  <c r="K39" i="146"/>
  <c r="T39" i="146"/>
  <c r="L41" i="146"/>
  <c r="H41" i="146"/>
  <c r="K41" i="146"/>
  <c r="T42" i="146"/>
  <c r="F39" i="146"/>
  <c r="C39" i="146"/>
  <c r="U73" i="161"/>
  <c r="P153" i="161"/>
  <c r="T153" i="161"/>
  <c r="P152" i="161"/>
  <c r="T152" i="161"/>
  <c r="E82" i="154"/>
  <c r="N40" i="129"/>
  <c r="I40" i="129"/>
  <c r="C40" i="129"/>
  <c r="L64" i="122"/>
  <c r="H64" i="122"/>
  <c r="D64" i="122"/>
  <c r="T64" i="122"/>
  <c r="L41" i="122"/>
  <c r="H49" i="122"/>
  <c r="D41" i="122"/>
  <c r="R41" i="122"/>
  <c r="F64" i="122"/>
  <c r="T24" i="122"/>
  <c r="T30" i="122" s="1"/>
  <c r="T32" i="122" s="1"/>
  <c r="Q24" i="122"/>
  <c r="Q30" i="122" s="1"/>
  <c r="Q32" i="122" s="1"/>
  <c r="C24" i="122"/>
  <c r="C30" i="122" s="1"/>
  <c r="C32" i="122" s="1"/>
  <c r="N49" i="122"/>
  <c r="J41" i="122"/>
  <c r="F49" i="122"/>
  <c r="O49" i="122"/>
  <c r="O57" i="122" s="1"/>
  <c r="O60" i="122" s="1"/>
  <c r="K49" i="122"/>
  <c r="G49" i="122"/>
  <c r="G57" i="122" s="1"/>
  <c r="G60" i="122" s="1"/>
  <c r="M41" i="122"/>
  <c r="I49" i="122"/>
  <c r="I57" i="122" s="1"/>
  <c r="I60" i="122" s="1"/>
  <c r="I67" i="122" s="1"/>
  <c r="I73" i="122" s="1"/>
  <c r="E41" i="122"/>
  <c r="R49" i="122"/>
  <c r="R57" i="122" s="1"/>
  <c r="R60" i="122" s="1"/>
  <c r="R67" i="122" s="1"/>
  <c r="R73" i="122" s="1"/>
  <c r="C41" i="122"/>
  <c r="C49" i="122"/>
  <c r="C57" i="122" s="1"/>
  <c r="C60" i="122" s="1"/>
  <c r="O149" i="161"/>
  <c r="F149" i="161"/>
  <c r="H149" i="161"/>
  <c r="N69" i="161"/>
  <c r="O129" i="161"/>
  <c r="D129" i="161"/>
  <c r="L149" i="161"/>
  <c r="I149" i="161"/>
  <c r="S129" i="161"/>
  <c r="M129" i="161"/>
  <c r="J129" i="161"/>
  <c r="F129" i="161"/>
  <c r="M148" i="161"/>
  <c r="R129" i="161"/>
  <c r="L129" i="161"/>
  <c r="I129" i="161"/>
  <c r="E129" i="161"/>
  <c r="K149" i="161"/>
  <c r="E148" i="161"/>
  <c r="O69" i="161"/>
  <c r="K69" i="161"/>
  <c r="I69" i="161"/>
  <c r="G129" i="161"/>
  <c r="M149" i="161"/>
  <c r="J149" i="161"/>
  <c r="R149" i="161"/>
  <c r="O148" i="161"/>
  <c r="S77" i="161"/>
  <c r="S157" i="161" s="1"/>
  <c r="F69" i="161"/>
  <c r="E149" i="161"/>
  <c r="K148" i="161"/>
  <c r="G148" i="161"/>
  <c r="U149" i="161"/>
  <c r="P149" i="161"/>
  <c r="R148" i="161"/>
  <c r="D77" i="161"/>
  <c r="D157" i="161" s="1"/>
  <c r="E153" i="161"/>
  <c r="O119" i="161"/>
  <c r="O118" i="161"/>
  <c r="O117" i="161"/>
  <c r="O115" i="161"/>
  <c r="O114" i="161"/>
  <c r="O113" i="161"/>
  <c r="O112" i="161"/>
  <c r="O111" i="161"/>
  <c r="O110" i="161"/>
  <c r="F152" i="161"/>
  <c r="S152" i="161"/>
  <c r="G63" i="161"/>
  <c r="O63" i="161"/>
  <c r="Q144" i="161"/>
  <c r="H152" i="161"/>
  <c r="F144" i="161"/>
  <c r="D144" i="161"/>
  <c r="O152" i="161"/>
  <c r="N63" i="161"/>
  <c r="L63" i="161"/>
  <c r="F63" i="161"/>
  <c r="U63" i="161"/>
  <c r="K152" i="161"/>
  <c r="J76" i="84"/>
  <c r="N76" i="84"/>
  <c r="L76" i="84"/>
  <c r="U76" i="84"/>
  <c r="S76" i="84"/>
  <c r="Q76" i="84"/>
  <c r="K76" i="84"/>
  <c r="O76" i="84"/>
  <c r="D43" i="174"/>
  <c r="D32" i="174"/>
  <c r="D59" i="174"/>
  <c r="D51" i="174"/>
  <c r="D35" i="174"/>
  <c r="D41" i="174"/>
  <c r="D34" i="174"/>
  <c r="D29" i="174"/>
  <c r="D25" i="174"/>
  <c r="D52" i="174"/>
  <c r="D50" i="174"/>
  <c r="D71" i="143"/>
  <c r="D44" i="143"/>
  <c r="D34" i="143"/>
  <c r="D27" i="143"/>
  <c r="G75" i="143"/>
  <c r="G77" i="143" s="1"/>
  <c r="D70" i="143"/>
  <c r="D62" i="143"/>
  <c r="D60" i="143"/>
  <c r="D49" i="143"/>
  <c r="D47" i="143"/>
  <c r="D37" i="143"/>
  <c r="D35" i="143"/>
  <c r="D28" i="143"/>
  <c r="D23" i="143"/>
  <c r="D16" i="143"/>
  <c r="D8" i="143"/>
  <c r="P75" i="143"/>
  <c r="P77" i="143" s="1"/>
  <c r="D63" i="143"/>
  <c r="D17" i="143"/>
  <c r="D15" i="143"/>
  <c r="D76" i="69"/>
  <c r="R76" i="69"/>
  <c r="H76" i="69"/>
  <c r="L76" i="69"/>
  <c r="N76" i="69"/>
  <c r="P80" i="63"/>
  <c r="O80" i="63"/>
  <c r="M76" i="63"/>
  <c r="N76" i="63"/>
  <c r="G80" i="63"/>
  <c r="T76" i="63"/>
  <c r="S80" i="63"/>
  <c r="Q76" i="63"/>
  <c r="R76" i="63"/>
  <c r="J80" i="63"/>
  <c r="K80" i="63"/>
  <c r="D76" i="63"/>
  <c r="F38" i="136"/>
  <c r="F61" i="136"/>
  <c r="F60" i="136"/>
  <c r="F62" i="136"/>
  <c r="F40" i="136"/>
  <c r="F31" i="136"/>
  <c r="N81" i="132"/>
  <c r="K77" i="132"/>
  <c r="R77" i="132"/>
  <c r="S77" i="132"/>
  <c r="D77" i="132"/>
  <c r="F77" i="132"/>
  <c r="G77" i="132"/>
  <c r="L77" i="132"/>
  <c r="M77" i="132"/>
  <c r="O81" i="132"/>
  <c r="H77" i="132"/>
  <c r="U77" i="132"/>
  <c r="T25" i="147"/>
  <c r="Q40" i="147"/>
  <c r="L40" i="147"/>
  <c r="Q31" i="147"/>
  <c r="L31" i="147"/>
  <c r="M30" i="147"/>
  <c r="R28" i="147"/>
  <c r="Q27" i="147"/>
  <c r="L27" i="147"/>
  <c r="M26" i="147"/>
  <c r="R25" i="147"/>
  <c r="Q24" i="147"/>
  <c r="L24" i="147"/>
  <c r="T40" i="147"/>
  <c r="T31" i="147"/>
  <c r="T29" i="147"/>
  <c r="Q30" i="147"/>
  <c r="L30" i="147"/>
  <c r="N28" i="147"/>
  <c r="J28" i="147"/>
  <c r="Q26" i="147"/>
  <c r="L26" i="147"/>
  <c r="N25" i="147"/>
  <c r="J25" i="147"/>
  <c r="T28" i="147"/>
  <c r="T24" i="147"/>
  <c r="N30" i="147"/>
  <c r="J30" i="147"/>
  <c r="Q28" i="147"/>
  <c r="L28" i="147"/>
  <c r="T30" i="147"/>
  <c r="O33" i="138"/>
  <c r="K37" i="138"/>
  <c r="U153" i="161"/>
  <c r="Q153" i="161"/>
  <c r="K29" i="138"/>
  <c r="L153" i="161"/>
  <c r="R37" i="138"/>
  <c r="I36" i="138"/>
  <c r="M31" i="138"/>
  <c r="M33" i="138"/>
  <c r="M30" i="138"/>
  <c r="M28" i="138"/>
  <c r="T34" i="138"/>
  <c r="J33" i="138"/>
  <c r="I29" i="138"/>
  <c r="R32" i="138"/>
  <c r="I28" i="138"/>
  <c r="R36" i="138"/>
  <c r="R34" i="138"/>
  <c r="R33" i="138"/>
  <c r="I33" i="138"/>
  <c r="M32" i="138"/>
  <c r="R31" i="138"/>
  <c r="J31" i="138"/>
  <c r="R30" i="138"/>
  <c r="I30" i="138"/>
  <c r="M29" i="138"/>
  <c r="T29" i="138"/>
  <c r="M37" i="138"/>
  <c r="M35" i="138"/>
  <c r="M34" i="138"/>
  <c r="R29" i="138"/>
  <c r="I37" i="138"/>
  <c r="R35" i="138"/>
  <c r="I35" i="138"/>
  <c r="I34" i="138"/>
  <c r="I32" i="138"/>
  <c r="I48" i="138"/>
  <c r="M48" i="138"/>
  <c r="R48" i="138"/>
  <c r="C40" i="146"/>
  <c r="G42" i="146"/>
  <c r="N29" i="146"/>
  <c r="M29" i="146"/>
  <c r="L29" i="146"/>
  <c r="F40" i="146"/>
  <c r="M42" i="146"/>
  <c r="O42" i="146"/>
  <c r="O40" i="146"/>
  <c r="T40" i="146"/>
  <c r="I42" i="146"/>
  <c r="J41" i="146"/>
  <c r="K40" i="146"/>
  <c r="L39" i="146"/>
  <c r="H39" i="146"/>
  <c r="H29" i="146"/>
  <c r="O29" i="146"/>
  <c r="I29" i="146"/>
  <c r="M40" i="146"/>
  <c r="F42" i="146"/>
  <c r="Q29" i="146"/>
  <c r="K29" i="146"/>
  <c r="J40" i="146"/>
  <c r="H42" i="146"/>
  <c r="E40" i="146"/>
  <c r="T29" i="146"/>
  <c r="J36" i="138"/>
  <c r="N32" i="138"/>
  <c r="T33" i="138"/>
  <c r="J48" i="138"/>
  <c r="O37" i="138"/>
  <c r="J37" i="138"/>
  <c r="J35" i="138"/>
  <c r="N30" i="138"/>
  <c r="O29" i="138"/>
  <c r="J29" i="138"/>
  <c r="T37" i="138"/>
  <c r="T32" i="138"/>
  <c r="N33" i="138"/>
  <c r="N31" i="138"/>
  <c r="J30" i="138"/>
  <c r="J28" i="138"/>
  <c r="T28" i="138"/>
  <c r="N37" i="138"/>
  <c r="N36" i="138"/>
  <c r="N35" i="138"/>
  <c r="J34" i="138"/>
  <c r="K33" i="138"/>
  <c r="N29" i="138"/>
  <c r="T36" i="138"/>
  <c r="K48" i="138"/>
  <c r="O34" i="138"/>
  <c r="K30" i="138"/>
  <c r="Q36" i="138"/>
  <c r="L36" i="138"/>
  <c r="O35" i="138"/>
  <c r="K35" i="138"/>
  <c r="Q32" i="138"/>
  <c r="L32" i="138"/>
  <c r="O31" i="138"/>
  <c r="K31" i="138"/>
  <c r="Q28" i="138"/>
  <c r="L28" i="138"/>
  <c r="O48" i="138"/>
  <c r="K34" i="138"/>
  <c r="O30" i="138"/>
  <c r="Q37" i="138"/>
  <c r="L37" i="138"/>
  <c r="O36" i="138"/>
  <c r="K36" i="138"/>
  <c r="Q33" i="138"/>
  <c r="L33" i="138"/>
  <c r="O32" i="138"/>
  <c r="K32" i="138"/>
  <c r="T48" i="138"/>
  <c r="G75" i="173"/>
  <c r="D75" i="173" s="1"/>
  <c r="D77" i="173" s="1"/>
  <c r="D82" i="173" s="1"/>
  <c r="H77" i="173"/>
  <c r="H82" i="173" s="1"/>
  <c r="G76" i="126"/>
  <c r="H76" i="126"/>
  <c r="M76" i="126"/>
  <c r="O81" i="126"/>
  <c r="Q76" i="126"/>
  <c r="L81" i="126"/>
  <c r="R76" i="126"/>
  <c r="N81" i="126"/>
  <c r="E81" i="126"/>
  <c r="U81" i="126"/>
  <c r="O40" i="129"/>
  <c r="Q40" i="129"/>
  <c r="G40" i="129"/>
  <c r="O67" i="122"/>
  <c r="O73" i="122" s="1"/>
  <c r="K57" i="122"/>
  <c r="K60" i="122" s="1"/>
  <c r="H57" i="122"/>
  <c r="H60" i="122" s="1"/>
  <c r="H67" i="122" s="1"/>
  <c r="H73" i="122" s="1"/>
  <c r="F57" i="122"/>
  <c r="F60" i="122" s="1"/>
  <c r="F67" i="122" s="1"/>
  <c r="F73" i="122" s="1"/>
  <c r="L49" i="122"/>
  <c r="L57" i="122" s="1"/>
  <c r="L60" i="122" s="1"/>
  <c r="L67" i="122" s="1"/>
  <c r="L73" i="122" s="1"/>
  <c r="R24" i="122"/>
  <c r="R30" i="122" s="1"/>
  <c r="R32" i="122" s="1"/>
  <c r="N24" i="122"/>
  <c r="N30" i="122" s="1"/>
  <c r="N32" i="122" s="1"/>
  <c r="I24" i="122"/>
  <c r="I30" i="122" s="1"/>
  <c r="I32" i="122" s="1"/>
  <c r="D24" i="122"/>
  <c r="D30" i="122" s="1"/>
  <c r="D32" i="122" s="1"/>
  <c r="D49" i="122"/>
  <c r="D57" i="122" s="1"/>
  <c r="D60" i="122" s="1"/>
  <c r="K64" i="122"/>
  <c r="G64" i="122"/>
  <c r="M49" i="122"/>
  <c r="M57" i="122" s="1"/>
  <c r="M60" i="122" s="1"/>
  <c r="M67" i="122" s="1"/>
  <c r="M73" i="122" s="1"/>
  <c r="T49" i="122"/>
  <c r="L24" i="122"/>
  <c r="L30" i="122" s="1"/>
  <c r="L32" i="122" s="1"/>
  <c r="N57" i="122"/>
  <c r="N60" i="122" s="1"/>
  <c r="N67" i="122" s="1"/>
  <c r="N73" i="122" s="1"/>
  <c r="K24" i="122"/>
  <c r="K30" i="122" s="1"/>
  <c r="K32" i="122" s="1"/>
  <c r="F24" i="122"/>
  <c r="F30" i="122" s="1"/>
  <c r="F32" i="122" s="1"/>
  <c r="J49" i="122"/>
  <c r="J57" i="122" s="1"/>
  <c r="J60" i="122" s="1"/>
  <c r="J64" i="122"/>
  <c r="C64" i="122"/>
  <c r="E49" i="122"/>
  <c r="E57" i="122" s="1"/>
  <c r="E60" i="122" s="1"/>
  <c r="E67" i="122" s="1"/>
  <c r="E73" i="122" s="1"/>
  <c r="Q41" i="122"/>
  <c r="O41" i="122"/>
  <c r="N41" i="122"/>
  <c r="K41" i="122"/>
  <c r="I41" i="122"/>
  <c r="H41" i="122"/>
  <c r="G41" i="122"/>
  <c r="F41" i="122"/>
  <c r="H119" i="161"/>
  <c r="D119" i="161"/>
  <c r="H118" i="161"/>
  <c r="D118" i="161"/>
  <c r="H117" i="161"/>
  <c r="D117" i="161"/>
  <c r="H115" i="161"/>
  <c r="D115" i="161"/>
  <c r="H114" i="161"/>
  <c r="D114" i="161"/>
  <c r="H113" i="161"/>
  <c r="D113" i="161"/>
  <c r="H112" i="161"/>
  <c r="D112" i="161"/>
  <c r="H111" i="161"/>
  <c r="D111" i="161"/>
  <c r="H110" i="161"/>
  <c r="D110" i="161"/>
  <c r="J69" i="161"/>
  <c r="D63" i="161"/>
  <c r="S144" i="161"/>
  <c r="J148" i="161"/>
  <c r="U148" i="161"/>
  <c r="N152" i="161"/>
  <c r="L152" i="161"/>
  <c r="J72" i="161"/>
  <c r="J152" i="161" s="1"/>
  <c r="G152" i="161"/>
  <c r="D72" i="161"/>
  <c r="D152" i="161" s="1"/>
  <c r="D148" i="161"/>
  <c r="R152" i="161"/>
  <c r="K119" i="161"/>
  <c r="S118" i="161"/>
  <c r="K118" i="161"/>
  <c r="S117" i="161"/>
  <c r="K117" i="161"/>
  <c r="S115" i="161"/>
  <c r="K115" i="161"/>
  <c r="S114" i="161"/>
  <c r="K114" i="161"/>
  <c r="S113" i="161"/>
  <c r="K113" i="161"/>
  <c r="S112" i="161"/>
  <c r="K112" i="161"/>
  <c r="S111" i="161"/>
  <c r="K111" i="161"/>
  <c r="S110" i="161"/>
  <c r="K110" i="161"/>
  <c r="J77" i="161"/>
  <c r="J157" i="161" s="1"/>
  <c r="R69" i="161"/>
  <c r="H63" i="161"/>
  <c r="S63" i="161"/>
  <c r="K144" i="161"/>
  <c r="N148" i="161"/>
  <c r="L148" i="161"/>
  <c r="I148" i="161"/>
  <c r="S148" i="161"/>
  <c r="Q152" i="161"/>
  <c r="S119" i="161"/>
  <c r="R77" i="161"/>
  <c r="R157" i="161" s="1"/>
  <c r="M77" i="161"/>
  <c r="M157" i="161" s="1"/>
  <c r="E77" i="161"/>
  <c r="E157" i="161" s="1"/>
  <c r="N129" i="161"/>
  <c r="H129" i="161"/>
  <c r="H144" i="161"/>
  <c r="F148" i="161"/>
  <c r="D149" i="161"/>
  <c r="N42" i="146"/>
  <c r="Q42" i="146"/>
  <c r="K42" i="146"/>
  <c r="J42" i="146"/>
  <c r="E42" i="146"/>
  <c r="D42" i="146"/>
  <c r="R42" i="146"/>
  <c r="N40" i="146"/>
  <c r="Q40" i="146"/>
  <c r="R29" i="146"/>
  <c r="D61" i="143"/>
  <c r="D48" i="143"/>
  <c r="D12" i="143"/>
  <c r="D47" i="174"/>
  <c r="D33" i="174"/>
  <c r="D51" i="143"/>
  <c r="D30" i="143"/>
  <c r="D37" i="174"/>
  <c r="D18" i="174"/>
  <c r="S81" i="126"/>
  <c r="J77" i="132"/>
  <c r="F77" i="154"/>
  <c r="F82" i="154" s="1"/>
  <c r="G149" i="161"/>
  <c r="G69" i="161"/>
  <c r="H76" i="84"/>
  <c r="E72" i="161"/>
  <c r="E152" i="161" s="1"/>
  <c r="E144" i="161"/>
  <c r="E63" i="161"/>
  <c r="N153" i="161"/>
  <c r="J153" i="161"/>
  <c r="F153" i="161"/>
  <c r="G75" i="117"/>
  <c r="G77" i="117" s="1"/>
  <c r="G82" i="117" s="1"/>
  <c r="D76" i="84"/>
  <c r="G153" i="161"/>
  <c r="K153" i="161"/>
  <c r="I153" i="161"/>
  <c r="I72" i="161"/>
  <c r="I152" i="161" s="1"/>
  <c r="I144" i="161"/>
  <c r="I63" i="161"/>
  <c r="D153" i="161"/>
  <c r="R153" i="161"/>
  <c r="O153" i="161"/>
  <c r="T57" i="122"/>
  <c r="T60" i="122" s="1"/>
  <c r="M153" i="161"/>
  <c r="M72" i="161"/>
  <c r="M152" i="161" s="1"/>
  <c r="M144" i="161"/>
  <c r="M63" i="161"/>
  <c r="T35" i="138"/>
  <c r="T31" i="138"/>
  <c r="T41" i="122"/>
  <c r="G75" i="154"/>
  <c r="G77" i="154" s="1"/>
  <c r="G82" i="154" s="1"/>
  <c r="H153" i="161"/>
  <c r="S153" i="161"/>
  <c r="S149" i="161"/>
  <c r="Q149" i="161"/>
  <c r="H77" i="154"/>
  <c r="H82" i="154" s="1"/>
  <c r="D75" i="155" l="1"/>
  <c r="D77" i="155" s="1"/>
  <c r="D75" i="174"/>
  <c r="D77" i="174" s="1"/>
  <c r="D77" i="154"/>
  <c r="D82" i="154"/>
  <c r="G67" i="122"/>
  <c r="G73" i="122" s="1"/>
  <c r="T67" i="122"/>
  <c r="T73" i="122" s="1"/>
  <c r="D67" i="122"/>
  <c r="D73" i="122" s="1"/>
  <c r="K67" i="122"/>
  <c r="K73" i="122" s="1"/>
  <c r="C67" i="122"/>
  <c r="C73" i="122" s="1"/>
  <c r="D75" i="143"/>
  <c r="D77" i="143" s="1"/>
  <c r="Q80" i="63"/>
  <c r="N80" i="63"/>
  <c r="T80" i="63"/>
  <c r="D80" i="63"/>
  <c r="R80" i="63"/>
  <c r="M80" i="63"/>
  <c r="K81" i="132"/>
  <c r="M81" i="132"/>
  <c r="G81" i="132"/>
  <c r="S81" i="132"/>
  <c r="D81" i="132"/>
  <c r="L81" i="132"/>
  <c r="U81" i="132"/>
  <c r="H81" i="132"/>
  <c r="F81" i="132"/>
  <c r="R81" i="132"/>
  <c r="G77" i="173"/>
  <c r="G82" i="173" s="1"/>
  <c r="D75" i="154"/>
  <c r="Q81" i="126"/>
  <c r="H81" i="126"/>
  <c r="M81" i="126"/>
  <c r="G81" i="126"/>
  <c r="R81" i="126"/>
  <c r="J67" i="122"/>
  <c r="J73" i="122" s="1"/>
  <c r="J81" i="132"/>
  <c r="D75" i="117"/>
  <c r="D77" i="117" s="1"/>
  <c r="D82" i="117" s="1"/>
  <c r="D84" i="117" s="1"/>
  <c r="G33" i="136" l="1"/>
  <c r="G32" i="136"/>
  <c r="G15" i="136"/>
</calcChain>
</file>

<file path=xl/sharedStrings.xml><?xml version="1.0" encoding="utf-8"?>
<sst xmlns="http://schemas.openxmlformats.org/spreadsheetml/2006/main" count="3993" uniqueCount="1181">
  <si>
    <t>*) Verteilung der Umwandlungsverluste und des Eigenverbrauchs der Kraftwerke auf den Endverbraucher.</t>
  </si>
  <si>
    <t>3.3.6.7</t>
  </si>
  <si>
    <t>Gebäudetyp</t>
  </si>
  <si>
    <t>Alle Gebäude</t>
  </si>
  <si>
    <t>4) Sammelheizungen und weitere für die Beheizung verwendete Energiearten (Doppelzählungen möglich).</t>
  </si>
  <si>
    <t>2005=100</t>
  </si>
  <si>
    <t>Verteilung von Umwandlungsverlusten und Eigenverbrauch der Kraftwerke auf Endverbraucher</t>
  </si>
  <si>
    <t>Waldgesamtrechnung</t>
  </si>
  <si>
    <t>Zelle/Spalte</t>
  </si>
  <si>
    <t>Tabelle im Tabellenband</t>
  </si>
  <si>
    <t>Primärenergieverbrauch im Inland (EB)</t>
  </si>
  <si>
    <t>2) Einschließlich der, in den nationalen Energiebilanzen von 1995 bis 2008, nicht aufgeführten Sekundärbrennstoffe.</t>
  </si>
  <si>
    <t>3) Einschließlich Biogas- und Erzeugungsanlagen sonstiger Energieerzeuger.</t>
  </si>
  <si>
    <t>Alle Energieträger</t>
  </si>
  <si>
    <t>1) Bereichsabgrenzung vergleichbar mit der Statistischen Güterklassifikation in Verbindung mit den Wirtschaftszweigen in der Europäischen Gemeinschaft (Ausgabe 2008).</t>
  </si>
  <si>
    <t>______</t>
  </si>
  <si>
    <t xml:space="preserve"> </t>
  </si>
  <si>
    <t>Energieverbrauch der privaten Haushalte (temperaturbereinigt)</t>
  </si>
  <si>
    <t>Anwendungsbereiche</t>
  </si>
  <si>
    <t>Maßeinheit</t>
  </si>
  <si>
    <t>Mineralöl</t>
  </si>
  <si>
    <t>Raumwärme</t>
  </si>
  <si>
    <t>Petajoule</t>
  </si>
  <si>
    <t>Warmwasser</t>
  </si>
  <si>
    <t>Sonstige Prozesswärme</t>
  </si>
  <si>
    <t>Mechanische Energie</t>
  </si>
  <si>
    <t>Beleuchtung</t>
  </si>
  <si>
    <t>Gas</t>
  </si>
  <si>
    <t>Strom</t>
  </si>
  <si>
    <t>Kohle</t>
  </si>
  <si>
    <t xml:space="preserve">Sonstige  </t>
  </si>
  <si>
    <t>Energieträger und Anwendungsbereiche</t>
  </si>
  <si>
    <t>Nach Energieträgern</t>
  </si>
  <si>
    <t>Sonstiges</t>
  </si>
  <si>
    <t>Nach Anwendungsbereichen</t>
  </si>
  <si>
    <t>Messzahlen (Basisjahr = 100)</t>
  </si>
  <si>
    <t>Landwirtschaft und Umwelt</t>
  </si>
  <si>
    <t>Private Haushalte (Inländerverbrauch)</t>
  </si>
  <si>
    <t>%</t>
  </si>
  <si>
    <t>Anteile in Prozent</t>
  </si>
  <si>
    <t>TWh</t>
  </si>
  <si>
    <t>Tabelle 3.2.6: Stromerzeugung und Brennstoffeinsatz nach Energieträgern</t>
  </si>
  <si>
    <t>________</t>
  </si>
  <si>
    <t>Tabelle 3.3.3.1: Umrechnung der Umwandlungsverluste und des Eigenverbrauchs</t>
  </si>
  <si>
    <t>Tabelle 3.3.3.2: Zuordnung Umwandlungsverluste und Eigenverbrauch der Kraftwerke auf Endverbraucher</t>
  </si>
  <si>
    <r>
      <t>Beheizte Wohnfläche in 1 000 m</t>
    </r>
    <r>
      <rPr>
        <b/>
        <vertAlign val="superscript"/>
        <sz val="10"/>
        <rFont val="MetaNormalLF-Roman"/>
        <family val="2"/>
      </rPr>
      <t>2</t>
    </r>
  </si>
  <si>
    <t>35/74/74</t>
  </si>
  <si>
    <t>F77 (Jahr 2011)</t>
  </si>
  <si>
    <t>G76 (Jahr 2011)</t>
  </si>
  <si>
    <t>F76 (Jahr 2011)</t>
  </si>
  <si>
    <t>34/71/71</t>
  </si>
  <si>
    <t>= Zeile 32</t>
  </si>
  <si>
    <r>
      <t>Energieverbrauch in kWh je m</t>
    </r>
    <r>
      <rPr>
        <b/>
        <vertAlign val="superscript"/>
        <sz val="10"/>
        <rFont val="MetaNormalLF-Roman"/>
        <family val="2"/>
      </rPr>
      <t>2</t>
    </r>
  </si>
  <si>
    <t>Terajoule</t>
  </si>
  <si>
    <t>Veränderung Energieverbrauch (2006 = 100)</t>
  </si>
  <si>
    <t>Wasser-, Windkraft</t>
  </si>
  <si>
    <t>Hergestellte Waren</t>
  </si>
  <si>
    <t>Handelsleistungen mit Kfz, Instandhaltung u. Reparatur an Kfz</t>
  </si>
  <si>
    <t>Produktionsbereiche u. private Haushalte</t>
  </si>
  <si>
    <t>Gummi- u. Kunststoffwaren</t>
  </si>
  <si>
    <t>NE-Metalle u. Halbzeug daraus</t>
  </si>
  <si>
    <t>Finanz- u. Versicherungsdienstleistungen</t>
  </si>
  <si>
    <t>Export u. Bunkerungen der Ausländer im Inland</t>
  </si>
  <si>
    <t>Import u. Bunkerungen der Inländer im Ausland</t>
  </si>
  <si>
    <t>Fackel- u. Leitungsverluste</t>
  </si>
  <si>
    <t>Import u. Bunkerungen der Deutschen im Ausland</t>
  </si>
  <si>
    <r>
      <t xml:space="preserve">Alle Produktionsbereiche u. private Haushalte (Territorial-Konzept) </t>
    </r>
    <r>
      <rPr>
        <b/>
        <vertAlign val="superscript"/>
        <sz val="9"/>
        <rFont val="MetaNormalLF-Roman"/>
        <family val="2"/>
      </rPr>
      <t>5)</t>
    </r>
    <r>
      <rPr>
        <b/>
        <sz val="9"/>
        <rFont val="MetaNormalLF-Roman"/>
        <family val="2"/>
      </rPr>
      <t>…..……...</t>
    </r>
  </si>
  <si>
    <r>
      <t xml:space="preserve">Fackel- u. Leitungsverluste </t>
    </r>
    <r>
      <rPr>
        <vertAlign val="superscript"/>
        <sz val="9"/>
        <rFont val="MetaNormalLF-Roman"/>
        <family val="2"/>
      </rPr>
      <t>4)</t>
    </r>
  </si>
  <si>
    <t>Alle Produktionsbereiche u. private Haushalte</t>
  </si>
  <si>
    <t>1 000 Tonnen</t>
  </si>
  <si>
    <t>Emissionsrelevanter Energieverbrauch im Inland  nach Energieträgern 2005 (TJ)</t>
  </si>
  <si>
    <t xml:space="preserve">    Stromerzeugungsanlagen</t>
  </si>
  <si>
    <t>Importe / Aufkommen an Energie</t>
  </si>
  <si>
    <t>Staffelrechnung (Tabelle 3.1.2)</t>
  </si>
  <si>
    <t>*) Einschließlich Emissionen aus der Verbrennung von Biomasse (Brennholz) und Biotreibstoffen.</t>
  </si>
  <si>
    <r>
      <t xml:space="preserve">Wasserkraft,Windenergie, Photovoltaik u.a. Anlagen </t>
    </r>
    <r>
      <rPr>
        <vertAlign val="superscript"/>
        <sz val="10"/>
        <rFont val="MetaNormalLF-Roman"/>
        <family val="2"/>
      </rPr>
      <t>1)</t>
    </r>
  </si>
  <si>
    <r>
      <t xml:space="preserve">   Windenenergie, Photovoltaik u.a. Anlagen </t>
    </r>
    <r>
      <rPr>
        <vertAlign val="superscript"/>
        <sz val="9"/>
        <rFont val="MetaNormalLF-Roman"/>
        <family val="2"/>
      </rPr>
      <t>1)</t>
    </r>
  </si>
  <si>
    <t>Endenergieverbrauch private Haushalte</t>
  </si>
  <si>
    <t>Bruttostromerzeugung in Prozent von insgesamt</t>
  </si>
  <si>
    <t>Erzeugung in Prozent von insgesamt</t>
  </si>
  <si>
    <t>Wirkungsgrad (Erzeugung/Einsatz) in Prozent von Einsatz</t>
  </si>
  <si>
    <t xml:space="preserve">                          Sonstige Umwandlungsbereiche </t>
  </si>
  <si>
    <t xml:space="preserve">                          Sonstige Energieerzeuger</t>
  </si>
  <si>
    <t>davon: Verarbeitendes Gewerbe</t>
  </si>
  <si>
    <t xml:space="preserve">                          Kleinverbraucher</t>
  </si>
  <si>
    <t xml:space="preserve">                         Straßenverkehr</t>
  </si>
  <si>
    <t xml:space="preserve">                         Schienen-, Luftverkehr, Schifffahrt</t>
  </si>
  <si>
    <t xml:space="preserve">                         Haushalte</t>
  </si>
  <si>
    <t xml:space="preserve">                         Sonstige Energieerzeuger </t>
  </si>
  <si>
    <t xml:space="preserve">                         Sonstige Umwandlungsbereiche </t>
  </si>
  <si>
    <t xml:space="preserve">                         Sonstige Umwandlungsbereiche</t>
  </si>
  <si>
    <t xml:space="preserve"> Nicht    erneuerbare Abfälle, Abwärme       u.a.</t>
  </si>
  <si>
    <t>Kumuliert (=direkt+indirekt)</t>
  </si>
  <si>
    <t>In den Energietabellen der UGR wird die Verwendung von Energieträgern in zwei Darstellungen gezeigt:</t>
  </si>
  <si>
    <t>+  nachr. Umbuchung Straßenverkehr zu privaten Haushalten</t>
  </si>
  <si>
    <t>Kapitel 1</t>
  </si>
  <si>
    <t>Kapitel 2</t>
  </si>
  <si>
    <t>Wirtschaftliche Bezugszahlen</t>
  </si>
  <si>
    <t>Einführung und Erläuterungen zu den Tabellen</t>
  </si>
  <si>
    <t>Kapitel 3</t>
  </si>
  <si>
    <t>Kapitel 4</t>
  </si>
  <si>
    <t>Stromerzeugungsanlagen</t>
  </si>
  <si>
    <t>In Prozent von Gewinnung</t>
  </si>
  <si>
    <t>In Prozent von Importe</t>
  </si>
  <si>
    <t>In Prozent von Endenergieverbrauch</t>
  </si>
  <si>
    <t>Umwandlungseinsatz in Prozent von Umwandlungseinsatz für Stromerzeugung</t>
  </si>
  <si>
    <t xml:space="preserve"> In Prozent von Umwandlungsausstoß</t>
  </si>
  <si>
    <t>Bruttowertschöpfung Verarbeit. Gewerbe (preisbereinigt)</t>
  </si>
  <si>
    <t>Kapitel 5</t>
  </si>
  <si>
    <t>Kapitel 6</t>
  </si>
  <si>
    <t>Kapitel 7</t>
  </si>
  <si>
    <t>Wassereinsatz</t>
  </si>
  <si>
    <t>Kapitel 8</t>
  </si>
  <si>
    <t>Kapitel 9</t>
  </si>
  <si>
    <t>Kapitel 10</t>
  </si>
  <si>
    <t>Kapitel 11</t>
  </si>
  <si>
    <t>Teil 5</t>
  </si>
  <si>
    <t>Einheit</t>
  </si>
  <si>
    <t>Gewinnung von Primärenergie im Inland</t>
  </si>
  <si>
    <t xml:space="preserve">Importe </t>
  </si>
  <si>
    <t>darunter:</t>
  </si>
  <si>
    <t xml:space="preserve">Primärenergieverbrauch im Inland </t>
  </si>
  <si>
    <t>Endenergieverbrauch</t>
  </si>
  <si>
    <t>Kleinverbraucher (GHD)</t>
  </si>
  <si>
    <t>Schienen- und Luftverkehr, Schifffahrt</t>
  </si>
  <si>
    <t>Umwandlungseinsatz</t>
  </si>
  <si>
    <t>Umwandlungsausstoß</t>
  </si>
  <si>
    <t>5) Primärenergieverbrauch im Inland der Energiebilanz.</t>
  </si>
  <si>
    <t>Umwandlungsverluste</t>
  </si>
  <si>
    <t>Sozio-Ökonomische Daten</t>
  </si>
  <si>
    <t>Bruttoinlandsprodukt (preisbereinigt)</t>
  </si>
  <si>
    <t>Bevölkerung</t>
  </si>
  <si>
    <t>Mill.</t>
  </si>
  <si>
    <t>Importe (cif, jeweilige Preise)</t>
  </si>
  <si>
    <t>Energiegüter</t>
  </si>
  <si>
    <t>Energieintensität</t>
  </si>
  <si>
    <t>Primärenergieverbrauch / BIP (preisbereinigt)</t>
  </si>
  <si>
    <t>Endenergieverbrauch / BIP (preisbereinigt)</t>
  </si>
  <si>
    <t>Energieverbrauch pro Einwohner</t>
  </si>
  <si>
    <t>kwh/cap.</t>
  </si>
  <si>
    <t>Energieeffizienz</t>
  </si>
  <si>
    <t>Endenergieverbrauch / Primärenergieverbrauch</t>
  </si>
  <si>
    <t>Wirkungsgrad Wärmekraftwerke</t>
  </si>
  <si>
    <t>Steinkohlen und Stein-    kohlen-  produkte</t>
  </si>
  <si>
    <t>Braunkohlen und Braun-   kohlen-produkte</t>
  </si>
  <si>
    <t>Erneuer-      bare       Energien</t>
  </si>
  <si>
    <t>Kapitel 12</t>
  </si>
  <si>
    <t>Kapitel 13</t>
  </si>
  <si>
    <t>Kern- energie</t>
  </si>
  <si>
    <t>Fern- wärme</t>
  </si>
  <si>
    <t xml:space="preserve">Erneuerbare Energien </t>
  </si>
  <si>
    <t>Nicht erneuerbare Abfälle, Abwärme u.a.</t>
  </si>
  <si>
    <t>Merkmale</t>
  </si>
  <si>
    <t>Energie insgesamt</t>
  </si>
  <si>
    <t>GWh</t>
  </si>
  <si>
    <t>kWh</t>
  </si>
  <si>
    <t>Haushalte</t>
  </si>
  <si>
    <t>Wohnfläche</t>
  </si>
  <si>
    <t>Energie je Wohnfläche</t>
  </si>
  <si>
    <t>*) Temperaturbereinigte Energie für Raumwärme.</t>
  </si>
  <si>
    <r>
      <t>kWh/m</t>
    </r>
    <r>
      <rPr>
        <vertAlign val="superscript"/>
        <sz val="9"/>
        <rFont val="MetaNormalLF-Roman"/>
        <family val="2"/>
      </rPr>
      <t>2</t>
    </r>
  </si>
  <si>
    <t>3.3.6.6</t>
  </si>
  <si>
    <t>Energie für Raumwärme nach Haushaltsgrößenklassen</t>
  </si>
  <si>
    <r>
      <t xml:space="preserve">davon:  Kraftwerke </t>
    </r>
    <r>
      <rPr>
        <vertAlign val="superscript"/>
        <sz val="10"/>
        <rFont val="MetaNormalLF-Roman"/>
        <family val="2"/>
      </rPr>
      <t>1)</t>
    </r>
  </si>
  <si>
    <r>
      <t xml:space="preserve">Verwendung im Inland (EB </t>
    </r>
    <r>
      <rPr>
        <b/>
        <vertAlign val="superscript"/>
        <sz val="11"/>
        <rFont val="MetaNormalLF-Roman"/>
        <family val="2"/>
      </rPr>
      <t>2)</t>
    </r>
    <r>
      <rPr>
        <b/>
        <sz val="11"/>
        <rFont val="MetaNormalLF-Roman"/>
        <family val="2"/>
      </rPr>
      <t>, Inlandsverbrauch)</t>
    </r>
  </si>
  <si>
    <r>
      <t xml:space="preserve">+  Bunkerungen im Ausland </t>
    </r>
    <r>
      <rPr>
        <vertAlign val="superscript"/>
        <sz val="10"/>
        <rFont val="MetaNormalLF-Roman"/>
        <family val="2"/>
      </rPr>
      <t>3)</t>
    </r>
  </si>
  <si>
    <r>
      <t xml:space="preserve">-  Bunkerungen Ausländer im Inland </t>
    </r>
    <r>
      <rPr>
        <vertAlign val="superscript"/>
        <sz val="10"/>
        <rFont val="MetaNormalLF-Roman"/>
        <family val="2"/>
      </rPr>
      <t>4)</t>
    </r>
  </si>
  <si>
    <t>1) Kraftwerke = Wärmekraftwerke der allgemeinen Versorgung, Industriewärmekraftwerke (nur für Strom) einschließlich Öffentliche Heizkraft- und Fernheizwerke.</t>
  </si>
  <si>
    <t>2) EB = Energiebilanz</t>
  </si>
  <si>
    <t>3) Einschließlich Pkw und Lkw Betankungen der Inländer im Ausland, Bunkerungen der Inländer im Ausland in der Schifffahrt und der Luftfahrt.</t>
  </si>
  <si>
    <t>4) Einschließlich Pkw und Lkw Betankungen der Ausländer im Inland, Bunkerungen der Ausländer im Inland in der Schifffahrt und der Luftfahrt.</t>
  </si>
  <si>
    <r>
      <t>Indirekt  - CO</t>
    </r>
    <r>
      <rPr>
        <b/>
        <vertAlign val="sub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>-Emissionen bei der Bereitstellung der Energieträger</t>
    </r>
  </si>
  <si>
    <t>Wirkungsgrad (Erzeugung/Einsatz) in Prozent von Einsatz 2005 = 100</t>
  </si>
  <si>
    <t>Schifffahrtsleistungen</t>
  </si>
  <si>
    <t>Luftfahrtsleistungen</t>
  </si>
  <si>
    <t>Heizöl   leicht</t>
  </si>
  <si>
    <t>Heizöl    leicht</t>
  </si>
  <si>
    <r>
      <t xml:space="preserve">davon: Kraftwerke </t>
    </r>
    <r>
      <rPr>
        <vertAlign val="superscript"/>
        <sz val="10"/>
        <rFont val="MetaNormalLF-Roman"/>
        <family val="2"/>
      </rPr>
      <t xml:space="preserve"> </t>
    </r>
  </si>
  <si>
    <t>A</t>
  </si>
  <si>
    <t>03</t>
  </si>
  <si>
    <t>Fischerei u. Aquakultur</t>
  </si>
  <si>
    <t>B</t>
  </si>
  <si>
    <t>06</t>
  </si>
  <si>
    <t>07-09</t>
  </si>
  <si>
    <t>C</t>
  </si>
  <si>
    <t>10-12</t>
  </si>
  <si>
    <t>13-15</t>
  </si>
  <si>
    <t>Papier, Pappe u. Waren daraus</t>
  </si>
  <si>
    <t>Kokerei- u. Mineralölerzeugnisse</t>
  </si>
  <si>
    <t>19.1</t>
  </si>
  <si>
    <t>Kokereierzeugnisse</t>
  </si>
  <si>
    <t>19.2</t>
  </si>
  <si>
    <t>Mineralölerzeugnisse</t>
  </si>
  <si>
    <t>Chemische Erzeugnisse</t>
  </si>
  <si>
    <t>Glas u. Glaswaren</t>
  </si>
  <si>
    <t>23.2-9</t>
  </si>
  <si>
    <t>Metalle</t>
  </si>
  <si>
    <t>24.1-3</t>
  </si>
  <si>
    <t>24.5</t>
  </si>
  <si>
    <t>Elektrische Ausrüstungen</t>
  </si>
  <si>
    <t>Kraftwagen u. Kraftwagenteile</t>
  </si>
  <si>
    <t>31-32</t>
  </si>
  <si>
    <t>Reparatur u. Installation v. Maschinen u. Ausrüstungen</t>
  </si>
  <si>
    <t>D (35)</t>
  </si>
  <si>
    <t>Energieversorgung</t>
  </si>
  <si>
    <t>35.1/.3</t>
  </si>
  <si>
    <t>35.2</t>
  </si>
  <si>
    <t>Gasversorgung</t>
  </si>
  <si>
    <t>E</t>
  </si>
  <si>
    <t>Wasserversorgung, Entsorgung u.ä.</t>
  </si>
  <si>
    <t>Wasserversorgung</t>
  </si>
  <si>
    <t>37-39</t>
  </si>
  <si>
    <t>Abwasser-, Abfallentsorgung; Rückgewinnung</t>
  </si>
  <si>
    <t>Abwasserentsorgung</t>
  </si>
  <si>
    <t>38-39</t>
  </si>
  <si>
    <t>F</t>
  </si>
  <si>
    <t>41-42</t>
  </si>
  <si>
    <t>Hoch- u. Tiefbau</t>
  </si>
  <si>
    <t>G</t>
  </si>
  <si>
    <t>H</t>
  </si>
  <si>
    <t>Verkehrs- u. Lagereileistungen</t>
  </si>
  <si>
    <t>49.1-2</t>
  </si>
  <si>
    <t>49.3-5</t>
  </si>
  <si>
    <t>Messzahlen (2000 = 100)</t>
  </si>
  <si>
    <t>Post-, Kurier- u. Expressdienste</t>
  </si>
  <si>
    <t>I</t>
  </si>
  <si>
    <t>Gastgewerbe</t>
  </si>
  <si>
    <t>Informations- u. Kommunikationsdienstleistungen</t>
  </si>
  <si>
    <t>Freiberufliche, wissenschaftliche u. technische Dienstleistungen</t>
  </si>
  <si>
    <t>Sonst. wirtschaftliche Dienstleistungen</t>
  </si>
  <si>
    <t>Öffentl. Verwaltung, Verteidigung, Sozialversicherung</t>
  </si>
  <si>
    <t>P</t>
  </si>
  <si>
    <t>Q</t>
  </si>
  <si>
    <t>R-T</t>
  </si>
  <si>
    <t>Sonst. Dienstleistungen</t>
  </si>
  <si>
    <t>Erneuerbare Energien und sonstige nicht erneuerbare Energieträger</t>
  </si>
  <si>
    <t>Kern-     energie</t>
  </si>
  <si>
    <t>Fern-       wärme</t>
  </si>
  <si>
    <t>Heizöl     leicht</t>
  </si>
  <si>
    <t>Heizöl    schwer</t>
  </si>
  <si>
    <t>Biomasse</t>
  </si>
  <si>
    <t>2) Entspricht Summe der Zeilen 13 und 46 der Tabelle 3.1.2.</t>
  </si>
  <si>
    <t>Wirkungsgrad (Erzeugung/Einsatz) in Prozent Einsatz</t>
  </si>
  <si>
    <r>
      <t>Wasser-KW/   Wind, Photo- voltaik u.a. Anlagen</t>
    </r>
    <r>
      <rPr>
        <vertAlign val="superscript"/>
        <sz val="9"/>
        <rFont val="MetaNormalLF-Roman"/>
        <family val="2"/>
      </rPr>
      <t>3)</t>
    </r>
  </si>
  <si>
    <r>
      <t xml:space="preserve">Wirtschaftsbereiche u. private Haushalte </t>
    </r>
    <r>
      <rPr>
        <vertAlign val="superscript"/>
        <sz val="10"/>
        <rFont val="MetaNormalLF-Roman"/>
        <family val="2"/>
      </rPr>
      <t>2) 3)</t>
    </r>
  </si>
  <si>
    <t>Verwendung insgesamt</t>
  </si>
  <si>
    <t>Energieverbrauch</t>
  </si>
  <si>
    <t>Differenzentabelle</t>
  </si>
  <si>
    <t>Staffelrechnung</t>
  </si>
  <si>
    <t>Verwendung von Energie</t>
  </si>
  <si>
    <t>3.3.6.5</t>
  </si>
  <si>
    <r>
      <t xml:space="preserve">Exporte </t>
    </r>
    <r>
      <rPr>
        <vertAlign val="superscript"/>
        <sz val="10"/>
        <rFont val="MetaNormalLF-Roman"/>
        <family val="2"/>
      </rPr>
      <t>1)</t>
    </r>
  </si>
  <si>
    <t>Energieverbrauch je Bruttowertschöpfung, preisbereinigt (2005 = 100)</t>
  </si>
  <si>
    <t>Wirkungsgrad (Ausstoss/Einsatz) in Prozent von Einsatz</t>
  </si>
  <si>
    <t>Kumulierter Primärenergieverbrauch mit Vorleistungen aus dem In- und Ausland nach Gütergruppen</t>
  </si>
  <si>
    <t>Produktionsbereiche</t>
  </si>
  <si>
    <t>in Prozent</t>
  </si>
  <si>
    <t>Bergbau u. Gewinnung v. Steinen u. Erden</t>
  </si>
  <si>
    <t>Erziehungs- u. Unterrichtsdienstleistungen</t>
  </si>
  <si>
    <t>Gesamtwirtschaftliche Übersichtstabellen</t>
  </si>
  <si>
    <t>Abwasser</t>
  </si>
  <si>
    <t>Abfall</t>
  </si>
  <si>
    <t>Umweltschutzmaßnahmen</t>
  </si>
  <si>
    <t>Verkehr und Umwelt</t>
  </si>
  <si>
    <t xml:space="preserve">Produktionsbereiche </t>
  </si>
  <si>
    <r>
      <t xml:space="preserve">Bunkerungssaldo </t>
    </r>
    <r>
      <rPr>
        <vertAlign val="superscript"/>
        <sz val="9"/>
        <rFont val="MetaNormalLF-Roman"/>
        <family val="2"/>
      </rPr>
      <t>2)</t>
    </r>
  </si>
  <si>
    <r>
      <t>Statistische Differenz</t>
    </r>
    <r>
      <rPr>
        <vertAlign val="superscript"/>
        <sz val="9"/>
        <rFont val="MetaNormalLF-Roman"/>
        <family val="2"/>
      </rPr>
      <t xml:space="preserve"> 3)</t>
    </r>
  </si>
  <si>
    <t>*) Keine Verteilung der Umwandlungsverluste und des  Eigenverbrauchs auf den Endverbraucher.</t>
  </si>
  <si>
    <t>43</t>
  </si>
  <si>
    <t>46</t>
  </si>
  <si>
    <t>Verwendung insgesamt (Inländerkonzept)</t>
  </si>
  <si>
    <r>
      <t xml:space="preserve">Aufkommen insgesamt </t>
    </r>
    <r>
      <rPr>
        <b/>
        <sz val="10"/>
        <rFont val="MetaNormalLF-Roman"/>
        <family val="2"/>
      </rPr>
      <t>(Inländerkonzept)</t>
    </r>
  </si>
  <si>
    <r>
      <t xml:space="preserve">Primärenergieverbrauch der Inländer </t>
    </r>
    <r>
      <rPr>
        <b/>
        <sz val="10"/>
        <rFont val="MetaNormalLF-Roman"/>
        <family val="2"/>
      </rPr>
      <t>(Inländerkonzept)</t>
    </r>
  </si>
  <si>
    <t>Alle Produktionsbereiche u. private Haushalte (Inländerkonzept) 2)</t>
  </si>
  <si>
    <t>Alle Produktionsbereiche u. private Haushalte (Inländerkonzept).............</t>
  </si>
  <si>
    <r>
      <t xml:space="preserve">Verwendung insgesamt </t>
    </r>
    <r>
      <rPr>
        <b/>
        <sz val="10"/>
        <rFont val="MetaNormalLF-Roman"/>
        <family val="2"/>
      </rPr>
      <t>(Inlandsverbrauch)</t>
    </r>
  </si>
  <si>
    <t>Primärenergieverbrauch (Inlandsverbrauch)</t>
  </si>
  <si>
    <t>Primärenergieverbrauch im Inland (EB, Inlandsverbrauch)</t>
  </si>
  <si>
    <t>Alle Produktionsbereiche u. private Haushalte (Inlandskonzept)</t>
  </si>
  <si>
    <t>Alle Produktionsbereiche u. Private Haushalte (Inländerkonzept)................</t>
  </si>
  <si>
    <t>Alle Wirtschaftsbereiche u. private Haushalte (Inländerkonzept)</t>
  </si>
  <si>
    <t>Land- u. Forstwirtschaft, Fischerei</t>
  </si>
  <si>
    <t>Landwirtschaft, Jagd</t>
  </si>
  <si>
    <t>Forstwirtschaft u. Holzeinschlag</t>
  </si>
  <si>
    <t>Kohlenbergbau</t>
  </si>
  <si>
    <t>Gew. v. Erdöl, Erdgas</t>
  </si>
  <si>
    <t>Erzbergbau, Gew. v. Steinen u. Erden, sonst. Bergbau</t>
  </si>
  <si>
    <t>H.v. Nahrungs- u. Futtermitteln, Getränken; Tabakverarbeitung</t>
  </si>
  <si>
    <t>H.v. Textilien, Bekleidung, Leder, Lederwaren u. Schuhen</t>
  </si>
  <si>
    <t>H.v. Holz-, Flecht-, Korb- u. Korkwaren (ohne Möbel)</t>
  </si>
  <si>
    <t>H.v. Papier, Pappe u. Waren daraus</t>
  </si>
  <si>
    <t>H.v. Druckerzeugnissen, Vervielfält. von Ton-, Bild- u. Datenträger</t>
  </si>
  <si>
    <t>Kokerei- u. Mineralölverarbeitung</t>
  </si>
  <si>
    <t>Kokerei</t>
  </si>
  <si>
    <t>Mineralölverarbeitung</t>
  </si>
  <si>
    <t>H.v. chemischen Erzeugnissen</t>
  </si>
  <si>
    <t>H.v pharmazeutischen Erzeugnissen</t>
  </si>
  <si>
    <t>H.v. Gummi- u. Kunststoffwaren</t>
  </si>
  <si>
    <t>H.v. Glas, -waren, Keramik, Verarb. von Steinen u. Erden</t>
  </si>
  <si>
    <t>H.v. Glas u. Glaswaren</t>
  </si>
  <si>
    <t>H.v. Keramik, Verarb. von Steinen u. Erden</t>
  </si>
  <si>
    <t>Metallerzeugung u. -bearbeitung</t>
  </si>
  <si>
    <t>Eisen und Stahl</t>
  </si>
  <si>
    <t>Erzeugung u. erste Bearb. Von NE-Metallen</t>
  </si>
  <si>
    <t>Gießereien</t>
  </si>
  <si>
    <t>H.v. Metallerzeugnissen</t>
  </si>
  <si>
    <t>H.v. DV-geräte, elektron. u. optische Erzeugnissen</t>
  </si>
  <si>
    <t>H.v. elektrischen Ausrüstungen</t>
  </si>
  <si>
    <t>Maschinenbau</t>
  </si>
  <si>
    <t>H.v. Kraftwagen u. Kraftwagenteilen</t>
  </si>
  <si>
    <t>Sonst. Fahrzeugbau</t>
  </si>
  <si>
    <t>H.v. Möbeln, sonst. Waren</t>
  </si>
  <si>
    <t>Abfallentsorgung; Rückgewinnung</t>
  </si>
  <si>
    <t>Baugewerbe</t>
  </si>
  <si>
    <t>Vorb. Baustellenarbeiten, Bauinstallation u. sonst. Ausbaugewerbe</t>
  </si>
  <si>
    <t>Handel, Instandhaltung u. Reparatur von Kfz</t>
  </si>
  <si>
    <t>Handel mit Kfz, Instandhaltung u. Reparatur von Kfz</t>
  </si>
  <si>
    <t>Großhandel (ohne Handel mit Kfz)</t>
  </si>
  <si>
    <t>Einzelhandel (ohne Handel mit Kfz)</t>
  </si>
  <si>
    <t>Verkehr u. Lagerei</t>
  </si>
  <si>
    <t>Eisenbahnverkehr</t>
  </si>
  <si>
    <t>Sonst. Landverkehr, Transport in Rohrfernleitungen</t>
  </si>
  <si>
    <t>Schifffahrt</t>
  </si>
  <si>
    <t>Luftfahrt</t>
  </si>
  <si>
    <t>Lagerei u. sonst. Dienstleistungen für den Verkehr</t>
  </si>
  <si>
    <t>Information u. Kommunikation</t>
  </si>
  <si>
    <t>Erbr. v. Finanz- u. Versicherungsdienstleistungen</t>
  </si>
  <si>
    <t>Grundstücks- u. Wohnungswesen</t>
  </si>
  <si>
    <t>Erbr. v. sonst. wirtschaftlichen Dienstleistungen</t>
  </si>
  <si>
    <t>Erziehung u. Unterricht</t>
  </si>
  <si>
    <t>Gesundheits- u. Sozialwesens</t>
  </si>
  <si>
    <t>Sonstige Dienstleistungen</t>
  </si>
  <si>
    <t>Erzeugnisse der Land-, Forstwirtschaft u. Fischerei</t>
  </si>
  <si>
    <t>Erzeugnisse der Landwirtschaft, Jagd u. DL</t>
  </si>
  <si>
    <t>Forstwirtschaftliche Erzeugnisse u. DL</t>
  </si>
  <si>
    <t>Fische, Fischerei- u. Aquakulturerzeugnisse</t>
  </si>
  <si>
    <t>Bergbauerzeugnisse, Steine u. Erden</t>
  </si>
  <si>
    <t>Erdöl und Erdgas</t>
  </si>
  <si>
    <t>Erze, Steine u. Erden, sonst. Bergbauerzeugnisse u. DL</t>
  </si>
  <si>
    <t>Nahrungs- u. Futtermittel, Getränke, Tabakerzeugnisse</t>
  </si>
  <si>
    <t>Textilien, Bekleidung, Leder u. Lederwaren</t>
  </si>
  <si>
    <t>Holz, Holz-, Kork-, Flecht- u. Korbwaren (ohne Möbel)</t>
  </si>
  <si>
    <t>Druckereileistungen, bespielte Ton-, Bild- u. Datenträger</t>
  </si>
  <si>
    <t>Glas, -waren, Keramik, verarbeitete Steine u. Erden</t>
  </si>
  <si>
    <t>Keramik, verarbeitete Steine u. Erden</t>
  </si>
  <si>
    <t>Roheisen, Stahl, Erzeugn. der ersten Bearb. von Eisen u. Stahl</t>
  </si>
  <si>
    <t>DV-geräte, elektronische u. optische Erzeugnisse</t>
  </si>
  <si>
    <t>Sonstige Fahrzeuge</t>
  </si>
  <si>
    <t>Möbel u. Waren a.n.g.</t>
  </si>
  <si>
    <t>Rep., Instandh. u. Installation v. Maschinen u. Ausrüstungen</t>
  </si>
  <si>
    <t>Energie u. DL der Energieversorgung</t>
  </si>
  <si>
    <t>Elektrischer Strom, DL der Elektrizitäts-, Wärme- u. Kälteversorgung</t>
  </si>
  <si>
    <t>Industriell erzeugte Gase; DL der Gasversorgung</t>
  </si>
  <si>
    <t>Wasser, DL der Wasserversorgung u. Entsorgung</t>
  </si>
  <si>
    <t>Wasser, DL der Wasserversorgung</t>
  </si>
  <si>
    <t>DL der Abwasser-, Abfallentsorgung u. Rückgewinnung</t>
  </si>
  <si>
    <t>DL der Abwasserentsorgung</t>
  </si>
  <si>
    <t>DL der Abfallentsorgung, Rückgewinnung, sonstigen Entsorgung</t>
  </si>
  <si>
    <t>Hoch- u. Tiefbauarbeiten</t>
  </si>
  <si>
    <t>Energieintensität im Verarbeit. Gewerbe</t>
  </si>
  <si>
    <r>
      <t xml:space="preserve">Aufkommen an Energie im Inland </t>
    </r>
    <r>
      <rPr>
        <b/>
        <vertAlign val="superscript"/>
        <sz val="10"/>
        <rFont val="MetaNormalLF-Roman"/>
        <family val="2"/>
      </rPr>
      <t>4)</t>
    </r>
  </si>
  <si>
    <t>Vorb. Baustellen-, Bauinstallations- u. sonstige Ausbauarbeiten</t>
  </si>
  <si>
    <t>Handelsleistungen, Instandhaltung- u. Reparaturarbeiten an Kfz</t>
  </si>
  <si>
    <t>Großhandelsleistungen (ohne Handelsleistungen mit Kfz)</t>
  </si>
  <si>
    <t>Einzelhandelsleistungen (ohne Handelsleistungen mit Kfz)</t>
  </si>
  <si>
    <t>Eisenbahnleistungen (ohne Personennahverkehr)</t>
  </si>
  <si>
    <t>Sonst. Landverkehrs- u. Transportleistungen in Rohrfernleitungen</t>
  </si>
  <si>
    <t>Lagereileistungen, sonst. DL für den Verkehr</t>
  </si>
  <si>
    <t>Post-, Kurier- u. Expressdienstleistungen</t>
  </si>
  <si>
    <t>Beherbergungs- und Gastronomiedienstleistungen</t>
  </si>
  <si>
    <t>DL des Grundstücks- u. Wohnungswesen</t>
  </si>
  <si>
    <t>DL der öffentl. Verwaltung, Verteidigung, Sozialversicherung</t>
  </si>
  <si>
    <t>DL des Gesundheits- u. Sozialwesens</t>
  </si>
  <si>
    <t>Bruttowertschöpfung (preisbereinigt)</t>
  </si>
  <si>
    <t>47</t>
  </si>
  <si>
    <t>53</t>
  </si>
  <si>
    <r>
      <t xml:space="preserve">Warmwasser </t>
    </r>
    <r>
      <rPr>
        <vertAlign val="superscript"/>
        <sz val="9"/>
        <rFont val="MetaNormalLF-Roman"/>
        <family val="2"/>
      </rPr>
      <t>1)</t>
    </r>
    <r>
      <rPr>
        <sz val="9"/>
        <rFont val="MetaNormalLF-Roman"/>
        <family val="2"/>
      </rPr>
      <t xml:space="preserve"> </t>
    </r>
  </si>
  <si>
    <t xml:space="preserve">1) 1990 bis 1999: ohne Grubengas; ab 2000: ohne Grubengas und nicht erneuerbare Abfälle, Abwärme u.a. </t>
  </si>
  <si>
    <t xml:space="preserve">2) 1990 bis 1994: einschl. Brenntorf, Grubengas und Kernenergie, ab 1995 einschl. Grubengas und nicht erneuerbare Abfälle, Abwärme u.a.; </t>
  </si>
  <si>
    <t xml:space="preserve">    lt. Arbeitsgemeinschaft Energiebilanzen (jedoch ohne Außenhandelssaldo Strom). </t>
  </si>
  <si>
    <t xml:space="preserve">3) Anteil des Stroms aus erneuerbaren Energiequellen am Brutto-Stromverbrauch </t>
  </si>
  <si>
    <t>4) Einschließlich Bunkerungen deutscher Schiffe und Flugzeuge.</t>
  </si>
  <si>
    <t>+ Fackel- und Leitungsverluste / Stat. Differenz 3)</t>
  </si>
  <si>
    <t>- Bunkerungssaldo 4)</t>
  </si>
  <si>
    <t xml:space="preserve">*) Einschließlich Endenergieverbrauch sowie Umwandlungseinsatz, Eigenverbrauch und nichtenergetischer Verbrauch der Umwandlungsbereiche </t>
  </si>
  <si>
    <t xml:space="preserve">2) Entspricht Summe der Zeilen 13, 14, 24 abzgl. Zeile 45 der Tabelle 3.1.2. </t>
  </si>
  <si>
    <t>4) Bunkerungen gebietsansässiger Einheiten in der übrigen Welt abzüglich Bunkerungen gebietsfremder Einheiten.</t>
  </si>
  <si>
    <t>*) Endenergieverbrauch sowie Umwandlungseinsatz, Eigenverbrauch und nichtenergetischer Verbrauch der Umwandlungsbereiche und Bunkerungssaldo (Inländerkonzept).</t>
  </si>
  <si>
    <t>Heizkraft- und Fernheizwerke</t>
  </si>
  <si>
    <t>2) Bunkerungen gebietsansässiger Einheiten in der übrigen Welt abzüglich Bunkerungen gebietsfremder Einheiten.</t>
  </si>
  <si>
    <t>3) Differenz zwischen aufkommensseitiger und verwendungsseitiger Berechnung. - 4) Fackel- und Leitungsverluste werden nicht dem Verbraucher zugeordnet.</t>
  </si>
  <si>
    <t>Bunkerungssaldo 2)</t>
  </si>
  <si>
    <t>Statistische Differenz 3)</t>
  </si>
  <si>
    <t>Fackel- u. Leitungsverluste 4)</t>
  </si>
  <si>
    <t>Alle Produktionsbereiche u. private Haushalte (Inlandskonzept) 5)…..</t>
  </si>
  <si>
    <t xml:space="preserve">Erneuer-bare Energien </t>
  </si>
  <si>
    <t>3.4.2</t>
  </si>
  <si>
    <t>3.4.3</t>
  </si>
  <si>
    <t>Aufkommen an Energie und Energiegehalt der Güter nach Endverwendungskategorien</t>
  </si>
  <si>
    <t xml:space="preserve">Tabelle 3.4.1: Aufkommen an Energie und Energiegehalt der Güter nach Endverwendungskategorien </t>
  </si>
  <si>
    <t>lfd. Nr.</t>
  </si>
  <si>
    <t>Energie
Terajoule</t>
  </si>
  <si>
    <t xml:space="preserve">Primärenergie im Inland  </t>
  </si>
  <si>
    <t xml:space="preserve">Gewinnung im Inland </t>
  </si>
  <si>
    <t xml:space="preserve">Import (direkt) </t>
  </si>
  <si>
    <t>Aufkommen an Primärenergie</t>
  </si>
  <si>
    <t>Importe indirekt  (Energiegehalt der Importgüter 1))</t>
  </si>
  <si>
    <t>Aufkommen an Energie</t>
  </si>
  <si>
    <t xml:space="preserve">Export </t>
  </si>
  <si>
    <t>direkt</t>
  </si>
  <si>
    <t>Energiegehalt der Exportgüter 1)</t>
  </si>
  <si>
    <t>Letzte inländische Verwendung</t>
  </si>
  <si>
    <t>Energiegehalt der Konsumgüter</t>
  </si>
  <si>
    <t>Importe insgesamt  1)</t>
  </si>
  <si>
    <t>Aufkommen</t>
  </si>
  <si>
    <t>intermediärer Verbrauch</t>
  </si>
  <si>
    <t>Letzte Verwendung</t>
  </si>
  <si>
    <t>Exporte insgesamt 1)</t>
  </si>
  <si>
    <t>Konsumausgaben privater Haushalte im Inland</t>
  </si>
  <si>
    <t>Konsum der privaten Organisationen ohne Erwerbszweck</t>
  </si>
  <si>
    <t>Konsumausgaben des Staates</t>
  </si>
  <si>
    <t>Anlageinvestitionen</t>
  </si>
  <si>
    <t>Vorratsveränderungen und Nettozugang an Wertsachen</t>
  </si>
  <si>
    <t>Energie-Intensität
Energiegehalt je Gesamtwirtschaftliche Bezugszahlen in jeweiligen Preisen
MJ je 1 000 EUR</t>
  </si>
  <si>
    <t xml:space="preserve">Letzte Verwendung </t>
  </si>
  <si>
    <t>Export 1)</t>
  </si>
  <si>
    <t xml:space="preserve">Letzte inländische Verwendung </t>
  </si>
  <si>
    <t>nachrichtlich:</t>
  </si>
  <si>
    <t xml:space="preserve">Import 1) </t>
  </si>
  <si>
    <t>1) Ohne Wiederausfuhren.</t>
  </si>
  <si>
    <t>Gütergruppen</t>
  </si>
  <si>
    <t>Letzte Verwendung  insgesamt</t>
  </si>
  <si>
    <t>Konsum der privaten Haushalte im Inland</t>
  </si>
  <si>
    <t>Export und Hochsee-bunkerungen</t>
  </si>
  <si>
    <t>1</t>
  </si>
  <si>
    <t>Erzeug. der Landwirtschaft, Jagd und DL</t>
  </si>
  <si>
    <t>2</t>
  </si>
  <si>
    <t>Forstwirtschaftliche Erzeug. und DL</t>
  </si>
  <si>
    <t>3</t>
  </si>
  <si>
    <t>Fische, Fischerei- und Aquakulturerzeug.</t>
  </si>
  <si>
    <t>4</t>
  </si>
  <si>
    <t>Steinkohlenbergbau</t>
  </si>
  <si>
    <t>5</t>
  </si>
  <si>
    <t xml:space="preserve">Braunkohlenbergbau </t>
  </si>
  <si>
    <t>6</t>
  </si>
  <si>
    <t>7</t>
  </si>
  <si>
    <t>Erze, Steine u. Erden, sonst. Bergbauerzeugn. u. Dienstleistg.</t>
  </si>
  <si>
    <t>8</t>
  </si>
  <si>
    <t>Nahrungs- und Futtermittel, Getränke, Tabakerzeug.</t>
  </si>
  <si>
    <t>9</t>
  </si>
  <si>
    <t>Textilien, Bekleidung, Leder- und Lederwaren</t>
  </si>
  <si>
    <t>10</t>
  </si>
  <si>
    <t>Holz, Holz-, Flecht-, Korb- und Korkwaren (ohne Möbel)</t>
  </si>
  <si>
    <t>11</t>
  </si>
  <si>
    <t>Papier, Pappe und Waren daraus</t>
  </si>
  <si>
    <t>12</t>
  </si>
  <si>
    <t>Druckereileist., bespielte Ton-, Bild- und Datenträger</t>
  </si>
  <si>
    <t>13</t>
  </si>
  <si>
    <t>14</t>
  </si>
  <si>
    <t>15</t>
  </si>
  <si>
    <t>Grundstoffchemie</t>
  </si>
  <si>
    <t>Restl. Chemie</t>
  </si>
  <si>
    <t>Pharmazeutische Erzeug.</t>
  </si>
  <si>
    <t>Gummi- und Kunststoffwaren</t>
  </si>
  <si>
    <t>Glas und Glaswaren</t>
  </si>
  <si>
    <t>Keramik, bearbeitete Steine und Erden</t>
  </si>
  <si>
    <t>Roheisen, Stahl, Erzeugn. der ersten Bearbeit. von Eisen und Stahl</t>
  </si>
  <si>
    <t>Aluminiumherst.</t>
  </si>
  <si>
    <t>Sonst. Ne-Metallherst.</t>
  </si>
  <si>
    <t>Gießereierzeug.</t>
  </si>
  <si>
    <t>Metallerzeug.</t>
  </si>
  <si>
    <t>H.v. DV-Geräten, elektron. u. optischen Erzeug.</t>
  </si>
  <si>
    <t xml:space="preserve">Kraftwagen und Kraftwagenteile </t>
  </si>
  <si>
    <t>31</t>
  </si>
  <si>
    <t>Möbel und Waren a.n.g.</t>
  </si>
  <si>
    <t>32</t>
  </si>
  <si>
    <t>Reparatur, Instandh. u. Installation v. Maschinen u. Ausrüstungen</t>
  </si>
  <si>
    <t>Elektrizitätsversorgung</t>
  </si>
  <si>
    <t>34</t>
  </si>
  <si>
    <t>Industriell erzeugte Gase, DL der Gasversorg.</t>
  </si>
  <si>
    <t>35</t>
  </si>
  <si>
    <t>Wasser, DL der Wasserversorg.</t>
  </si>
  <si>
    <t>Dienstleistg. d. Abwasser-, Abfallentsorg. u. Rückgewinnung</t>
  </si>
  <si>
    <t>38</t>
  </si>
  <si>
    <t>Hoch- und Tiefbauarbeiten</t>
  </si>
  <si>
    <t>39</t>
  </si>
  <si>
    <t xml:space="preserve">Vorb. Baustellen-, Bauinstallations- und sonstige Ausbauarbeiten </t>
  </si>
  <si>
    <t>40</t>
  </si>
  <si>
    <t>Handelsleist. mit Kfz, Instandhaltung und Reparatur an Kfz</t>
  </si>
  <si>
    <t>41</t>
  </si>
  <si>
    <t xml:space="preserve">Großhandelsleist.(ohne Handelsleistungen mit Kfz) </t>
  </si>
  <si>
    <t>42</t>
  </si>
  <si>
    <t xml:space="preserve">Einzelhandelsleist. (ohne Handelsleistungen mit Kfz) </t>
  </si>
  <si>
    <t>Eisenbahn</t>
  </si>
  <si>
    <t>44</t>
  </si>
  <si>
    <t>Sonst. Landverkehr</t>
  </si>
  <si>
    <t xml:space="preserve">Schifffahrtsleist. </t>
  </si>
  <si>
    <t xml:space="preserve">Luftfahrtleist. </t>
  </si>
  <si>
    <t xml:space="preserve">Lagereileist., sonstige DL für den Verkehr </t>
  </si>
  <si>
    <t>48</t>
  </si>
  <si>
    <t>Post-, Kurier- und ExpressDL</t>
  </si>
  <si>
    <t>49</t>
  </si>
  <si>
    <t xml:space="preserve">Beherbergungs-  und GastronomieDL </t>
  </si>
  <si>
    <t>DL des Verlagswesen</t>
  </si>
  <si>
    <t>DL v. audiovisuell. Medien, Musikverlag. u. RF-veranstaltern</t>
  </si>
  <si>
    <t xml:space="preserve">TelekommunikationsDL </t>
  </si>
  <si>
    <t>IT- und InformationsDL</t>
  </si>
  <si>
    <t>54</t>
  </si>
  <si>
    <t>FinanzDL, Versicherungen</t>
  </si>
  <si>
    <t>55</t>
  </si>
  <si>
    <t xml:space="preserve">DL des Grundstücks- und Wohnungswesens </t>
  </si>
  <si>
    <t>56</t>
  </si>
  <si>
    <t>DL der Rechts-, Steuer- und Unternehmensberatung, Architekturbüros</t>
  </si>
  <si>
    <t>57</t>
  </si>
  <si>
    <t xml:space="preserve">Forschungs- und Entwicklungsleist. </t>
  </si>
  <si>
    <t>58</t>
  </si>
  <si>
    <t>Werbe- und Marktforschungsl., DL Vermietg, Vermittlg,Sicherheitsdl.</t>
  </si>
  <si>
    <t>59</t>
  </si>
  <si>
    <t>DL der öffentlichen Verwaltung und der Verteidigung</t>
  </si>
  <si>
    <t>60</t>
  </si>
  <si>
    <t>DL der Sozialversicherung</t>
  </si>
  <si>
    <t>61</t>
  </si>
  <si>
    <t>Erziehungs- und UnterrichtsDL</t>
  </si>
  <si>
    <t>62</t>
  </si>
  <si>
    <t xml:space="preserve">DL des Gesundheitswesens </t>
  </si>
  <si>
    <t>63</t>
  </si>
  <si>
    <t xml:space="preserve">DL von Heimen und des Sozialwesens </t>
  </si>
  <si>
    <t>64</t>
  </si>
  <si>
    <t>DL der Kunst,  der Kultur u. des Glücksspiels, Sport u. Erholung</t>
  </si>
  <si>
    <t>65</t>
  </si>
  <si>
    <t>DL d. Interessenvertr., kirchl. u. sonst. Vereinigungen</t>
  </si>
  <si>
    <t>66</t>
  </si>
  <si>
    <t xml:space="preserve">Reparaturen an DV-Geräten u. Gebrauchsgütern, sonst. DL, DL priv. HHe. </t>
  </si>
  <si>
    <t>67</t>
  </si>
  <si>
    <t>Letzte Verwendung im Inland insgesamt</t>
  </si>
  <si>
    <t>2005 = 100</t>
  </si>
  <si>
    <t xml:space="preserve">Letzte Verwendung                                                         </t>
  </si>
  <si>
    <t>Inland</t>
  </si>
  <si>
    <t>Importe</t>
  </si>
  <si>
    <t>Luftfahrtleist.</t>
  </si>
  <si>
    <t>Tabelle 3.1.2: Aufkommen und Verwendung von Energie sowie Primärenergieverbrauch</t>
  </si>
  <si>
    <t>Nicht erneuer-bare Abfälle, Abwärme u.a.</t>
  </si>
  <si>
    <t>Erneuerbare Energien u. sonst. nicht erneuerbare Energieträger</t>
  </si>
  <si>
    <t>Elektrizitäts-, Wärme- u. Kälteversorgung</t>
  </si>
  <si>
    <t>1) Klassifikation der Wirtschaftszweige, Ausgabe 2008 (WZ 2008).</t>
  </si>
  <si>
    <t>Energieträger</t>
  </si>
  <si>
    <t xml:space="preserve">Steinkohle  </t>
  </si>
  <si>
    <t xml:space="preserve">Steinkohlenbriketts  </t>
  </si>
  <si>
    <t xml:space="preserve">Steinkohlenkoks  </t>
  </si>
  <si>
    <t xml:space="preserve">Kohlenwertstoffe  </t>
  </si>
  <si>
    <t xml:space="preserve">Braunkohle  </t>
  </si>
  <si>
    <t xml:space="preserve">Braunkohlenbriketts  </t>
  </si>
  <si>
    <t>*) Quelle: Arbeitsgemeinschaft Energiebilanzen (www.ag-energiebilanzen.de)</t>
  </si>
  <si>
    <t xml:space="preserve">Andere Braunkohlenprodukte  </t>
  </si>
  <si>
    <t xml:space="preserve">Hartbraunkohle  </t>
  </si>
  <si>
    <t xml:space="preserve">Erdöl  </t>
  </si>
  <si>
    <t>Raumwärme (temperaturbereinigt)</t>
  </si>
  <si>
    <t>Tabelle 3.2.5: Stromerzeugung: Brennstoffeinsatz und Bruttostromerzeugung nach Kraftwerksarten</t>
  </si>
  <si>
    <t xml:space="preserve">Ottokraftstoffe  </t>
  </si>
  <si>
    <t xml:space="preserve">Rohbenzin  </t>
  </si>
  <si>
    <t xml:space="preserve">Flugturbinenkraftstoff  </t>
  </si>
  <si>
    <t xml:space="preserve">Dieselkraftstoff  </t>
  </si>
  <si>
    <t xml:space="preserve">Heizöl leicht  </t>
  </si>
  <si>
    <t xml:space="preserve">Heizöl schwer  </t>
  </si>
  <si>
    <t xml:space="preserve">Petrolkoks  </t>
  </si>
  <si>
    <t xml:space="preserve">Flüssiggas  </t>
  </si>
  <si>
    <t xml:space="preserve">Raffineriegas  </t>
  </si>
  <si>
    <t xml:space="preserve">Andere Mineralölprodukte  </t>
  </si>
  <si>
    <t xml:space="preserve">Kokereigas, Stadtgas  </t>
  </si>
  <si>
    <t xml:space="preserve">Gichtgas, Konvertergas  </t>
  </si>
  <si>
    <t xml:space="preserve">Erdgas, Erdölgas  </t>
  </si>
  <si>
    <t xml:space="preserve">Grubengas  </t>
  </si>
  <si>
    <t xml:space="preserve">Wasserkraft  </t>
  </si>
  <si>
    <t xml:space="preserve">Müll und sonstige Biomasse  </t>
  </si>
  <si>
    <t xml:space="preserve">Sonstige erneuerbare neue Energien </t>
  </si>
  <si>
    <t xml:space="preserve">Strom  </t>
  </si>
  <si>
    <t xml:space="preserve">Kernenergie  </t>
  </si>
  <si>
    <t xml:space="preserve">Fernwärme </t>
  </si>
  <si>
    <t>Flächennutzung</t>
  </si>
  <si>
    <t>45</t>
  </si>
  <si>
    <r>
      <t xml:space="preserve">CPA </t>
    </r>
    <r>
      <rPr>
        <vertAlign val="superscript"/>
        <sz val="10"/>
        <rFont val="MetaNormalLF-Roman"/>
        <family val="2"/>
      </rPr>
      <t>1)</t>
    </r>
  </si>
  <si>
    <t>Rohstoffe</t>
  </si>
  <si>
    <t>Primärenergie gesamtwirtschaftlich</t>
  </si>
  <si>
    <t>Alle Wirtschaftsbereiche</t>
  </si>
  <si>
    <t>Tabelle 3.5.2.1: Emissionsrelevanter Energieverbrauch im Inland nach Energieträgern 2000</t>
  </si>
  <si>
    <t>Tabelle 3.5.2.2: Emissionsrelevanter Energieverbrauch im Inland nach Energieträgern 2005</t>
  </si>
  <si>
    <t>Emissionsrelevanter Energieverbrauch im Inland  nach Energieträgern 2000 (TJ)</t>
  </si>
  <si>
    <t>Öffentliche Wärmekraftwerke</t>
  </si>
  <si>
    <t>Industriekraftwerke</t>
  </si>
  <si>
    <t xml:space="preserve">2) Einschließlich Biogasanlagen und Erzeugungsanlagen sonstiger Energieerzeuger. </t>
  </si>
  <si>
    <t>3) In den nationalen Energiebilanzen nicht aufgeführte Ersatzbrennstoffe u.a.</t>
  </si>
  <si>
    <r>
      <t xml:space="preserve">Produktionsbereiche u. private Haushalte </t>
    </r>
    <r>
      <rPr>
        <vertAlign val="superscript"/>
        <sz val="10"/>
        <rFont val="MetaNormalLF-Roman"/>
        <family val="2"/>
      </rPr>
      <t>2) 3)</t>
    </r>
  </si>
  <si>
    <r>
      <t>Wasser-KW/   Wind, Photo- voltaik u.a. Anlagen</t>
    </r>
    <r>
      <rPr>
        <vertAlign val="superscript"/>
        <sz val="9"/>
        <rFont val="MetaNormalLF-Roman"/>
        <family val="2"/>
      </rPr>
      <t>2)</t>
    </r>
  </si>
  <si>
    <t>Wärme gesamt</t>
  </si>
  <si>
    <t>Wohnen insgesamt</t>
  </si>
  <si>
    <t>Straßenverkehr</t>
  </si>
  <si>
    <t>Windenenergie, Photovoltaik u.a. Anlagen 1)</t>
  </si>
  <si>
    <t>Energieträger insgesamt (Inländerkonzept) 2)</t>
  </si>
  <si>
    <t>Umwandlungsbereiche (netto)</t>
  </si>
  <si>
    <t>Eigenverbrauch der Umwandlungsbereiche (EB)</t>
  </si>
  <si>
    <t>Nicht-energetischer Verbrauch (EB)</t>
  </si>
  <si>
    <t>Endenergieverbrauch (EB)</t>
  </si>
  <si>
    <t>-   nachr. Umbuchung Anteil Heizöl leicht zu den Kleinverbrauchern</t>
  </si>
  <si>
    <t>Aufkommen und Verwendung</t>
  </si>
  <si>
    <t>+ Umwandlungseinsatz</t>
  </si>
  <si>
    <t>Verwendung von Energie nach Energieträgern und Produktionsbereichen 2000 - Inländerkonzept (TJ)</t>
  </si>
  <si>
    <t>Verwendung von Energie nach Energieträgern und Produktionsbereichen 2005 - Inländerkonzept (TJ)</t>
  </si>
  <si>
    <t>Verwendung von Energie nach Energieträgern - Inländerkonzept (TJ)</t>
  </si>
  <si>
    <t>Stromerzeugung: Brennstoffeinsatz und Bruttostromerzeugung nach Kraftwerksarten</t>
  </si>
  <si>
    <t>Stromerzeugung und Brennstoffeinsatz nach Energieträgern</t>
  </si>
  <si>
    <t>Umwandlungsbereiche</t>
  </si>
  <si>
    <t>Kokereien</t>
  </si>
  <si>
    <t>Stein- und Braunkohlenbrikettfabriken</t>
  </si>
  <si>
    <t>Wärmekraftwerke</t>
  </si>
  <si>
    <t>Kernkraftwerke</t>
  </si>
  <si>
    <t>Hochöfen</t>
  </si>
  <si>
    <t>Raffinerien</t>
  </si>
  <si>
    <t>Kraftwerkstypen</t>
  </si>
  <si>
    <t>Kernenergie</t>
  </si>
  <si>
    <t xml:space="preserve">   Wasserkraft</t>
  </si>
  <si>
    <t>nachr.: Eigenverbrauch KW</t>
  </si>
  <si>
    <t>Steinkohlen</t>
  </si>
  <si>
    <t>Braunkohlen</t>
  </si>
  <si>
    <t>Erdgas</t>
  </si>
  <si>
    <t>Mineralölprodukte</t>
  </si>
  <si>
    <t>Übrige Energieträger</t>
  </si>
  <si>
    <t>Emissionsrelevanter Energieverbrauch</t>
  </si>
  <si>
    <r>
      <t xml:space="preserve">Sonst. Energieerzeuger </t>
    </r>
    <r>
      <rPr>
        <vertAlign val="superscript"/>
        <sz val="9"/>
        <rFont val="MetaNormalLF-Roman"/>
        <family val="2"/>
      </rPr>
      <t>2)</t>
    </r>
  </si>
  <si>
    <t>1) Einschließlich Biogas- und Erzeugungsanlagen sonstiger Energieerzeuger.</t>
  </si>
  <si>
    <t>Anteil Kraftwerksverluste/Eigenverbrauch</t>
  </si>
  <si>
    <t>Primärenergieverbrauch</t>
  </si>
  <si>
    <t>Summe Kraftwerksverluste/Eigenverbrauch</t>
  </si>
  <si>
    <t>1) EB = Originalwert aus Energiebilanz.</t>
  </si>
  <si>
    <t>Umwandlungseinsatz insgesamt</t>
  </si>
  <si>
    <t>Endenergieverbrauch insgesamt</t>
  </si>
  <si>
    <t>+  Hochseebunkerungen</t>
  </si>
  <si>
    <t>+  Exporte</t>
  </si>
  <si>
    <t>+  Fackel- und Leitungsverluste</t>
  </si>
  <si>
    <t>+  Stat. Differenz</t>
  </si>
  <si>
    <t>+  Importe</t>
  </si>
  <si>
    <t>Eigenverbrauch der Umwandlungsbereiche</t>
  </si>
  <si>
    <t>Nicht-energetischer Verbrauch</t>
  </si>
  <si>
    <t>+  Statistische Differenz</t>
  </si>
  <si>
    <t>Bunkerungssaldo</t>
  </si>
  <si>
    <t>-  Fackel- und Leitungsverluste</t>
  </si>
  <si>
    <t>-  Statistische Differenz</t>
  </si>
  <si>
    <t>2002</t>
  </si>
  <si>
    <t>Elektrizität</t>
  </si>
  <si>
    <t>Fernwärme</t>
  </si>
  <si>
    <t>Verkehr</t>
  </si>
  <si>
    <t>Private Haushalte</t>
  </si>
  <si>
    <t>Endenergie insgesamt</t>
  </si>
  <si>
    <t xml:space="preserve">Summe Kraftwerksverluste/Eigenverbrauch </t>
  </si>
  <si>
    <t>21</t>
  </si>
  <si>
    <t>22</t>
  </si>
  <si>
    <t>23.1</t>
  </si>
  <si>
    <t>24</t>
  </si>
  <si>
    <t>25</t>
  </si>
  <si>
    <t>26</t>
  </si>
  <si>
    <t>27</t>
  </si>
  <si>
    <t>Primärenergieverbrauch nach Produktionsbereichen und privaten Haushalten</t>
  </si>
  <si>
    <t>Erzeugung brutto (PJ)</t>
  </si>
  <si>
    <t>CPA 1)</t>
  </si>
  <si>
    <t>Fackelverluste</t>
  </si>
  <si>
    <t>Vorratsveränderungen</t>
  </si>
  <si>
    <t>Statistische Differenz</t>
  </si>
  <si>
    <t>Inländische Produktion</t>
  </si>
  <si>
    <t>Importe (in jeweiligen Preisen)</t>
  </si>
  <si>
    <r>
      <t xml:space="preserve">WZ-Nr. </t>
    </r>
    <r>
      <rPr>
        <vertAlign val="superscript"/>
        <sz val="10"/>
        <rFont val="MetaNormalLF-Roman"/>
        <family val="2"/>
      </rPr>
      <t>1)</t>
    </r>
  </si>
  <si>
    <t>Umwandlungseinsatz (PJ)</t>
  </si>
  <si>
    <t>Brennstoffeinsatz (PJ)</t>
  </si>
  <si>
    <r>
      <t xml:space="preserve">Wasserkraft, Windenergie, Photovoltaik u.a. Anlagen </t>
    </r>
    <r>
      <rPr>
        <vertAlign val="superscript"/>
        <sz val="10"/>
        <rFont val="MetaNormalLF-Roman"/>
        <family val="2"/>
      </rPr>
      <t>1)</t>
    </r>
  </si>
  <si>
    <r>
      <t xml:space="preserve">Wasserkraft, Windenergie, Photovoltaik u.a. Anlagen </t>
    </r>
    <r>
      <rPr>
        <vertAlign val="superscript"/>
        <sz val="9"/>
        <rFont val="MetaNormalLF-Roman"/>
        <family val="2"/>
      </rPr>
      <t>1)</t>
    </r>
  </si>
  <si>
    <t>Bruttostromerzeugung (PJ)</t>
  </si>
  <si>
    <t>J</t>
  </si>
  <si>
    <t>K</t>
  </si>
  <si>
    <t>L</t>
  </si>
  <si>
    <t>M</t>
  </si>
  <si>
    <t>N</t>
  </si>
  <si>
    <t>O</t>
  </si>
  <si>
    <t>Eigenverbrauch der Kraftwerke</t>
  </si>
  <si>
    <t>Umwandlungseinsatz der Kraftwerke</t>
  </si>
  <si>
    <t>Umwandlungsverluste der Kraftwerke</t>
  </si>
  <si>
    <t>+</t>
  </si>
  <si>
    <t>=</t>
  </si>
  <si>
    <t>-</t>
  </si>
  <si>
    <t>Gegenstand der Nachweisung</t>
  </si>
  <si>
    <t>3.1</t>
  </si>
  <si>
    <t>3.1.1</t>
  </si>
  <si>
    <t>3.1.2</t>
  </si>
  <si>
    <t>3.2</t>
  </si>
  <si>
    <t>3.2.1</t>
  </si>
  <si>
    <t>3.2.2</t>
  </si>
  <si>
    <t>3.2.3</t>
  </si>
  <si>
    <t>Pharmazeutische Erzeugnisse</t>
  </si>
  <si>
    <t>Gießereierzeugnisse</t>
  </si>
  <si>
    <t>Metallerzeugnisse</t>
  </si>
  <si>
    <t>Maschinen</t>
  </si>
  <si>
    <t>Umwandlungsbereiche: Umwandlungseinsatz und Umwandlungsausstoß</t>
  </si>
  <si>
    <t>Energieverbrauch der privaten Haushalte für Wohnen nach Energieträgern und nach Anwendungsbereichen</t>
  </si>
  <si>
    <t>Steinkohlen und Steinkohlen-  produkte</t>
  </si>
  <si>
    <t>Erneuerbare       Energien</t>
  </si>
  <si>
    <t xml:space="preserve"> Nicht erneuer-bare Abfälle, Abwärme u.a.</t>
  </si>
  <si>
    <t xml:space="preserve"> Nicht erneuerbare Abfälle, Abwärme u.a.</t>
  </si>
  <si>
    <t>Kumuliert (= direkt + indirekt)</t>
  </si>
  <si>
    <r>
      <t xml:space="preserve">Wasser-KW/   Wind, Photo- voltaik u.a. Anlagen </t>
    </r>
    <r>
      <rPr>
        <vertAlign val="superscript"/>
        <sz val="9"/>
        <rFont val="MetaNormalLF-Roman"/>
        <family val="2"/>
      </rPr>
      <t>2)</t>
    </r>
  </si>
  <si>
    <r>
      <t xml:space="preserve">sonst. Brenn- stoffe </t>
    </r>
    <r>
      <rPr>
        <vertAlign val="superscript"/>
        <sz val="10"/>
        <rFont val="MetaNormalLF-Roman"/>
        <family val="2"/>
      </rPr>
      <t>3)</t>
    </r>
  </si>
  <si>
    <t>3.2.3.1</t>
  </si>
  <si>
    <t>3.2.3.2</t>
  </si>
  <si>
    <t>3.2.3.3</t>
  </si>
  <si>
    <t>3.2.4</t>
  </si>
  <si>
    <t>3.2.5</t>
  </si>
  <si>
    <t>3.2.6</t>
  </si>
  <si>
    <t>3.3</t>
  </si>
  <si>
    <t>3.3.1</t>
  </si>
  <si>
    <t>3.3.2</t>
  </si>
  <si>
    <t>3.3.3</t>
  </si>
  <si>
    <t>3.3.3.1</t>
  </si>
  <si>
    <t>3.3.3.2</t>
  </si>
  <si>
    <t>3.3.4</t>
  </si>
  <si>
    <t>3.3.5</t>
  </si>
  <si>
    <t>3.3.6</t>
  </si>
  <si>
    <t>3.3.6.1</t>
  </si>
  <si>
    <t>3.3.6.2</t>
  </si>
  <si>
    <t>3.3.6.3</t>
  </si>
  <si>
    <t>3.3.6.4</t>
  </si>
  <si>
    <t>3.4</t>
  </si>
  <si>
    <t>3.4.1</t>
  </si>
  <si>
    <t>3.5</t>
  </si>
  <si>
    <t>3.5.1</t>
  </si>
  <si>
    <t>3.5.2</t>
  </si>
  <si>
    <t>3.5.2.1</t>
  </si>
  <si>
    <t>3.5.2.2</t>
  </si>
  <si>
    <t>3.5.2.3</t>
  </si>
  <si>
    <t>3.5.3</t>
  </si>
  <si>
    <r>
      <t xml:space="preserve">35.1/.3 </t>
    </r>
    <r>
      <rPr>
        <vertAlign val="superscript"/>
        <sz val="9"/>
        <rFont val="MetaNormalLF-Roman"/>
        <family val="2"/>
      </rPr>
      <t>2)</t>
    </r>
  </si>
  <si>
    <t>Alle Produktionsbereiche</t>
  </si>
  <si>
    <t>Erdöl</t>
  </si>
  <si>
    <t>Gase</t>
  </si>
  <si>
    <t>zusammen</t>
  </si>
  <si>
    <t>Insgesamt</t>
  </si>
  <si>
    <t>PJ</t>
  </si>
  <si>
    <t>Direkt</t>
  </si>
  <si>
    <t>MJ/cap.</t>
  </si>
  <si>
    <t>*) Quelle: Arbeitsgemeinschaft Energiebilanzen, eigene Berechnungen.</t>
  </si>
  <si>
    <t>Bauarbeiten</t>
  </si>
  <si>
    <t>Heizöl schwer</t>
  </si>
  <si>
    <t>Erneuerbare Energien</t>
  </si>
  <si>
    <t>Mineralöle</t>
  </si>
  <si>
    <t>Steinkohlen und Steinkohlen-produkte</t>
  </si>
  <si>
    <t>Braunkohlen und Braunkohlen-produkte</t>
  </si>
  <si>
    <t>Kleinverbraucher</t>
  </si>
  <si>
    <t>Summe</t>
  </si>
  <si>
    <t>Verarbeitendes Gewerbe</t>
  </si>
  <si>
    <t>_____</t>
  </si>
  <si>
    <t>23.2</t>
  </si>
  <si>
    <t>R-t</t>
  </si>
  <si>
    <t>Energie</t>
  </si>
  <si>
    <t>Teil 3</t>
  </si>
  <si>
    <t>Teil 4</t>
  </si>
  <si>
    <t>Teil 1</t>
  </si>
  <si>
    <t>Teil 2</t>
  </si>
  <si>
    <t>01</t>
  </si>
  <si>
    <t>02</t>
  </si>
  <si>
    <t>05</t>
  </si>
  <si>
    <t>16</t>
  </si>
  <si>
    <t>17</t>
  </si>
  <si>
    <t>18</t>
  </si>
  <si>
    <t>19</t>
  </si>
  <si>
    <t>20</t>
  </si>
  <si>
    <t>23</t>
  </si>
  <si>
    <t>24.4</t>
  </si>
  <si>
    <t>28</t>
  </si>
  <si>
    <t>29</t>
  </si>
  <si>
    <t>30</t>
  </si>
  <si>
    <t>33</t>
  </si>
  <si>
    <t>36</t>
  </si>
  <si>
    <t>37</t>
  </si>
  <si>
    <t>50</t>
  </si>
  <si>
    <t>51</t>
  </si>
  <si>
    <t>52</t>
  </si>
  <si>
    <t>Lfd. Nr.</t>
  </si>
  <si>
    <t>Ottokraft-stoffe</t>
  </si>
  <si>
    <t>Dieselkraft-stoffe</t>
  </si>
  <si>
    <t>sonst. Mineralöl-produkte</t>
  </si>
  <si>
    <t>Private Haushalte (Verbrauch im Inland) (EB)</t>
  </si>
  <si>
    <t>Private Haushalte (Verbrauch im Inland) (UGR-Abgrenzung)</t>
  </si>
  <si>
    <t>Flugtur- binen-kraftstoff</t>
  </si>
  <si>
    <t>der Kraftwerke auf Endverbraucher nach Verbraucherkategorien</t>
  </si>
  <si>
    <t>Importabhängigkeit</t>
  </si>
  <si>
    <t>Umwandlungen von Energie</t>
  </si>
  <si>
    <t>-  Vorratsveränderungen (Bestandsentnahmen - Aufstockungen)</t>
  </si>
  <si>
    <t>3) Differenz zwischen aufkommensseitiger und verwendungsseitiger Berechnung.</t>
  </si>
  <si>
    <t>Erdgas, Erdölgas</t>
  </si>
  <si>
    <r>
      <t xml:space="preserve">Erneuerbare Energien </t>
    </r>
    <r>
      <rPr>
        <vertAlign val="superscript"/>
        <sz val="9"/>
        <rFont val="MetaNormalLF-Roman"/>
        <family val="2"/>
      </rPr>
      <t>1)</t>
    </r>
  </si>
  <si>
    <r>
      <t xml:space="preserve">Sonst. Energieträger </t>
    </r>
    <r>
      <rPr>
        <vertAlign val="superscript"/>
        <sz val="9"/>
        <rFont val="MetaNormalLF-Roman"/>
        <family val="2"/>
      </rPr>
      <t>2)</t>
    </r>
  </si>
  <si>
    <t>Rohöl</t>
  </si>
  <si>
    <t>Steinkohle</t>
  </si>
  <si>
    <t>Heizöl, leicht</t>
  </si>
  <si>
    <t>Wasserkraft, Wind-, Photov.- u. Biogasanlagen</t>
  </si>
  <si>
    <t>darunter: Strom</t>
  </si>
  <si>
    <t>Erdöl, Erdgas</t>
  </si>
  <si>
    <t>Statistisches Bundesamt</t>
  </si>
  <si>
    <t xml:space="preserve">  </t>
  </si>
  <si>
    <t>Umweltnutzung und Wirtschaft</t>
  </si>
  <si>
    <t>Erscheinungsfolge: jährlich</t>
  </si>
  <si>
    <t>Ihr Kontakt zu uns:</t>
  </si>
  <si>
    <t>www.destatis.de/kontakt</t>
  </si>
  <si>
    <t>Telefon: +49 (0) 611 / 75 45 85   </t>
  </si>
  <si>
    <t>Vervielfältigung und Verbreitung, auch auszugsweise, mit Quellenangabe gestattet.</t>
  </si>
  <si>
    <t>Teil 2: Energie</t>
  </si>
  <si>
    <t>Inhalt</t>
  </si>
  <si>
    <t>Glossar</t>
  </si>
  <si>
    <t>Luftemissionen</t>
  </si>
  <si>
    <t>Teil 6</t>
  </si>
  <si>
    <t>Emissionsrelevanter Energieverbrauch nach Energieträgern, Produktionsbereichen und privaten Haushalten</t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</si>
  <si>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der privaten Haushalte nach Anwendungsbereichen</t>
    </r>
  </si>
  <si>
    <t>Einführung</t>
  </si>
  <si>
    <t xml:space="preserve">Hier finden Sie einen kurzen Überblick über die Zielsetzung und den Aufbau der Umweltökonomischen </t>
  </si>
  <si>
    <t>Gesamtrechnungen (UGR) sowie Übersichten zu den Bereichsgliederungen. Die Einführung liegt als PDF-</t>
  </si>
  <si>
    <t>Dokument vor, welches durch Doppelklick auf die nachstehende Schaltfläche geöffnet werden kann.</t>
  </si>
  <si>
    <t>Erläuterungen zu den Tabellen</t>
  </si>
  <si>
    <r>
      <t xml:space="preserve">Für die Berechnung des Energieverbrauchs nach Produktionsbereichen und privaten Haushalten </t>
    </r>
    <r>
      <rPr>
        <sz val="10"/>
        <rFont val="Calibri"/>
        <family val="2"/>
      </rPr>
      <t>−</t>
    </r>
    <r>
      <rPr>
        <sz val="10"/>
        <rFont val="MetaNormalLF-Roman"/>
        <family val="2"/>
      </rPr>
      <t xml:space="preserve"> in thermischen</t>
    </r>
  </si>
  <si>
    <r>
      <t xml:space="preserve">Einheiten </t>
    </r>
    <r>
      <rPr>
        <sz val="10"/>
        <rFont val="Calibri"/>
        <family val="2"/>
      </rPr>
      <t>−</t>
    </r>
    <r>
      <rPr>
        <sz val="10"/>
        <rFont val="MetaNormalLF-Roman"/>
        <family val="2"/>
      </rPr>
      <t xml:space="preserve"> Terajoule (TJ) </t>
    </r>
    <r>
      <rPr>
        <sz val="10"/>
        <rFont val="Calibri"/>
        <family val="2"/>
      </rPr>
      <t>−</t>
    </r>
    <r>
      <rPr>
        <sz val="10"/>
        <rFont val="MetaNormalLF-Roman"/>
        <family val="2"/>
      </rPr>
      <t xml:space="preserve"> im Rahmen der UGR bilden die Daten der Energiebilanzen der Arbeitsgemeinschaft</t>
    </r>
  </si>
  <si>
    <r>
      <t xml:space="preserve">In den Energiebilanzen erfolgt der Nachweis von Aufkommen und Verwendung von Energie nach dem </t>
    </r>
    <r>
      <rPr>
        <b/>
        <sz val="10"/>
        <rFont val="MetaNormalLF-Roman"/>
        <family val="2"/>
      </rPr>
      <t>Territorial-</t>
    </r>
  </si>
  <si>
    <t>Die Tabelle zeigt den Übergang vom Territorialkonzept der Energiebilanzen zu dem in den UGR verwendeten</t>
  </si>
  <si>
    <t>Inländerkonzept.</t>
  </si>
  <si>
    <t>Bereiche (Endenergieverbrauch), die Energieträger direkt als Brenn- und Kraftstoffe bzw. für nicht-energetische</t>
  </si>
  <si>
    <t>Zwecke verwenden (Produktionsbereiche, private Haushalte), gezeigt.</t>
  </si>
  <si>
    <t>sowohl der Umwandlungseinsatz der Umwandlungsbereiche, als auch der Energieverbrauch der sonstigen</t>
  </si>
  <si>
    <t>In Anlehnung an die Darstellung der Verwendung von Gütern in den Input-Output-Tabellen (IOT) werden in den</t>
  </si>
  <si>
    <t xml:space="preserve">Tabellen 3.2.2 und 3.2.3 zusätzlich zum Inlandsverbrauch von Energie die sonstigen Kategorien der </t>
  </si>
  <si>
    <t>Differenz nachgewiesen.</t>
  </si>
  <si>
    <r>
      <t xml:space="preserve">Endverwendung </t>
    </r>
    <r>
      <rPr>
        <sz val="10"/>
        <rFont val="Calibri"/>
        <family val="2"/>
      </rPr>
      <t>−</t>
    </r>
    <r>
      <rPr>
        <sz val="10"/>
        <rFont val="MetaNormalLF-Roman"/>
        <family val="2"/>
      </rPr>
      <t xml:space="preserve"> der Export, die Vorratsveränderung, die Fackel- und Leitungsverluste und die statistische</t>
    </r>
  </si>
  <si>
    <t>Primärenergieverbrauch - Primärenergieintensitäten</t>
  </si>
  <si>
    <r>
      <t xml:space="preserve">Neben dem Nachweis der gesamten Energieverwendung erfolgt </t>
    </r>
    <r>
      <rPr>
        <b/>
        <sz val="10"/>
        <rFont val="MetaNormalLF-Roman"/>
        <family val="2"/>
      </rPr>
      <t>zweitens</t>
    </r>
    <r>
      <rPr>
        <sz val="10"/>
        <rFont val="MetaNormalLF-Roman"/>
        <family val="2"/>
      </rPr>
      <t xml:space="preserve"> ein Nachweis des </t>
    </r>
    <r>
      <rPr>
        <b/>
        <sz val="10"/>
        <rFont val="MetaNormalLF-Roman"/>
        <family val="2"/>
      </rPr>
      <t>Primärenergie-</t>
    </r>
  </si>
  <si>
    <r>
      <t>verbrauchs (Tabellen 3.3)</t>
    </r>
    <r>
      <rPr>
        <sz val="10"/>
        <rFont val="MetaNormalLF-Roman"/>
        <family val="2"/>
      </rPr>
      <t xml:space="preserve"> nach Produktionsbereichen und privaten Haushalten. Der Primärenergieverbrauch</t>
    </r>
  </si>
  <si>
    <r>
      <t xml:space="preserve">In der </t>
    </r>
    <r>
      <rPr>
        <b/>
        <sz val="10"/>
        <rFont val="MetaNormalLF-Roman"/>
        <family val="2"/>
      </rPr>
      <t>ersten</t>
    </r>
    <r>
      <rPr>
        <sz val="10"/>
        <rFont val="MetaNormalLF-Roman"/>
        <family val="2"/>
      </rPr>
      <t xml:space="preserve"> Darstellung (</t>
    </r>
    <r>
      <rPr>
        <b/>
        <sz val="10"/>
        <rFont val="MetaNormalLF-Roman"/>
        <family val="2"/>
      </rPr>
      <t>Tabellen 3.2)</t>
    </r>
    <r>
      <rPr>
        <sz val="10"/>
        <rFont val="MetaNormalLF-Roman"/>
        <family val="2"/>
      </rPr>
      <t xml:space="preserve"> wird die Verwendung aller Energieträger (Primärenergie- und Sekundär-</t>
    </r>
  </si>
  <si>
    <t>ergibt sich aus der Differenz zwischen der in einem Produktionsbereich eingesetzten und der von diesem</t>
  </si>
  <si>
    <t>Der Primärenergieverbrauch ist der um die Doppelzählungen aus der Energieumwandlung bereinigte Energie-</t>
  </si>
  <si>
    <t>Verwendung von Energieträgern.</t>
  </si>
  <si>
    <t>verbrauch. Aus Verwendungssicht ergibt er sich durch Abzug des Umwandlungsausstoßes von der gesamten</t>
  </si>
  <si>
    <t>die Umwandlungsverluste. Diese können verwendungsseitig nach zwei Arten verbucht werden: zum einen bei</t>
  </si>
  <si>
    <t>Durch Abzug des Umwandlungsausstoßes vom Umwandlungseinsatz in den Umwandlungsbereichen erhält man</t>
  </si>
  <si>
    <r>
      <t xml:space="preserve">Die Intensitäten werden für beide o. g. Konzepte ermittelt (siehe </t>
    </r>
    <r>
      <rPr>
        <b/>
        <sz val="10"/>
        <rFont val="MetaNormalLF-Roman"/>
        <family val="2"/>
      </rPr>
      <t>Tabellen 3.3.2</t>
    </r>
    <r>
      <rPr>
        <sz val="10"/>
        <rFont val="MetaNormalLF-Roman"/>
        <family val="2"/>
      </rPr>
      <t xml:space="preserve"> und </t>
    </r>
    <r>
      <rPr>
        <b/>
        <sz val="10"/>
        <rFont val="MetaNormalLF-Roman"/>
        <family val="2"/>
      </rPr>
      <t>3.3.5</t>
    </r>
    <r>
      <rPr>
        <sz val="10"/>
        <rFont val="MetaNormalLF-Roman"/>
        <family val="2"/>
      </rPr>
      <t>):</t>
    </r>
  </si>
  <si>
    <r>
      <t xml:space="preserve">Energieverbrauch der privaten Haushalte </t>
    </r>
    <r>
      <rPr>
        <b/>
        <sz val="10"/>
        <rFont val="Calibri"/>
        <family val="2"/>
      </rPr>
      <t>−</t>
    </r>
    <r>
      <rPr>
        <b/>
        <sz val="10"/>
        <rFont val="MetaNormalLF-Roman"/>
        <family val="2"/>
      </rPr>
      <t xml:space="preserve"> temperaturbereinigt (Tabellen 3.3.6)</t>
    </r>
  </si>
  <si>
    <t>In diesen Tabellen wird ein fiktiver Energieverbrauch für Raumwärme dargestellt, der sich ergeben hätte, wenn</t>
  </si>
  <si>
    <t>Dabei werden Korrekturfaktoren verwendet, die auf Basis von Gradtagszahlen (nach VDI 3807) und</t>
  </si>
  <si>
    <t>zur Vorratsbildung bei der Ermittlung des Verbrauchs eliminiert.</t>
  </si>
  <si>
    <t>Informationen über den Raumwärmeanteil am Energieverbrauch der Haushalte ermittelt werden. Bei den</t>
  </si>
  <si>
    <r>
      <t xml:space="preserve">privaten Haushalten werden zudem </t>
    </r>
    <r>
      <rPr>
        <sz val="10"/>
        <rFont val="Calibri"/>
        <family val="2"/>
      </rPr>
      <t>−</t>
    </r>
    <r>
      <rPr>
        <sz val="10"/>
        <rFont val="MetaNormalLF-Roman"/>
        <family val="2"/>
      </rPr>
      <t xml:space="preserve"> abweichend vom Nachweis in den Energiebilanzen </t>
    </r>
    <r>
      <rPr>
        <sz val="10"/>
        <rFont val="Calibri"/>
        <family val="2"/>
      </rPr>
      <t>−</t>
    </r>
    <r>
      <rPr>
        <sz val="10"/>
        <rFont val="MetaNormalLF-Roman"/>
        <family val="2"/>
      </rPr>
      <t xml:space="preserve"> Käufe von Heizöl</t>
    </r>
  </si>
  <si>
    <r>
      <t xml:space="preserve">In der </t>
    </r>
    <r>
      <rPr>
        <b/>
        <sz val="10"/>
        <rFont val="MetaNormalLF-Roman"/>
        <family val="2"/>
      </rPr>
      <t>Tabelle 3.3.6.7</t>
    </r>
    <r>
      <rPr>
        <sz val="10"/>
        <rFont val="MetaNormalLF-Roman"/>
        <family val="2"/>
      </rPr>
      <t xml:space="preserve"> werden die Ergebnisse des Energieverbrauchs für Heizen nach Gebäudetyp (Ein-, Zwei-</t>
    </r>
  </si>
  <si>
    <t>nach Gebäudetyp und mit Hilfe der Angaben des Mikrozensus über die Anteile der Wohnungen, die mit einem</t>
  </si>
  <si>
    <t>bestimmten Energieträger beheizt werden.</t>
  </si>
  <si>
    <t>und Mehrfamilienhaus) und Energieträgern dargestellt. Die Berechnung erfolgt mit Hilfe von Angaben aus</t>
  </si>
  <si>
    <r>
      <t>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-Online (Internetportal </t>
    </r>
    <r>
      <rPr>
        <sz val="10"/>
        <color rgb="FF0000FF"/>
        <rFont val="MetaNormalLF-Roman"/>
        <family val="2"/>
      </rPr>
      <t>www.co2online.de</t>
    </r>
    <r>
      <rPr>
        <sz val="10"/>
        <rFont val="MetaNormalLF-Roman"/>
        <family val="2"/>
      </rPr>
      <t>) über den durchschnittlichen Energieverbrauch je Quadratmeter</t>
    </r>
  </si>
  <si>
    <r>
      <t>Energiebilanzen (AGEB) die wichtigste Berechnungsgrundlage. Diese Daten werden durch weitere Quellen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</t>
    </r>
  </si>
  <si>
    <t xml:space="preserve">ergänzt. Die Energiebilanzen ermöglichen bereits die Ableitung wichtiger Kennziffern zu Struktur und </t>
  </si>
  <si>
    <t>Entwicklung des Energieverbrauchs. In den Darstellungen der UGR wird der Energieverbrauch nach Verbrauchs-</t>
  </si>
  <si>
    <t xml:space="preserve">bereichen weiter disaggregiert und nach 68 Produktionsbereichen dargestellt. Dadurch wird insbesondere eine </t>
  </si>
  <si>
    <t>Statistischen Bundesamtes ermöglicht.</t>
  </si>
  <si>
    <t xml:space="preserve">Verknüpfung der Energieverbrauchsdaten mit den vergleichbar gegliederten Input-Output-Tabellen des </t>
  </si>
  <si>
    <t>Eine umfassende Beschreibung der Methode, des Umfangs und der Anwendung der Energieberechnungen in</t>
  </si>
  <si>
    <r>
      <t xml:space="preserve">den UGR findet sich auf der Internetseite </t>
    </r>
    <r>
      <rPr>
        <sz val="10"/>
        <color rgb="FF0000FF"/>
        <rFont val="MetaNormalLF-Roman"/>
        <family val="2"/>
      </rPr>
      <t>www.destatis.de</t>
    </r>
    <r>
      <rPr>
        <sz val="10"/>
        <rFont val="MetaNormalLF-Roman"/>
        <family val="2"/>
      </rPr>
      <t xml:space="preserve"> unter Publikationen; Thematische Veröffentlichungen; </t>
    </r>
  </si>
  <si>
    <t>Umwelt; Umweltökonomische Gesamtrechnungen; Energie, Rohstoffe, Emissionen, Fachbeiträge für den Bereich</t>
  </si>
  <si>
    <t xml:space="preserve"> "Energie".</t>
  </si>
  <si>
    <r>
      <t>konzept</t>
    </r>
    <r>
      <rPr>
        <sz val="10"/>
        <rFont val="MetaNormalLF-Roman"/>
        <family val="2"/>
      </rPr>
      <t>. Dieses Konzept nimmt Bezug auf die inländischen Lieferungen von Energieträgern unabhängig davon,</t>
    </r>
  </si>
  <si>
    <t xml:space="preserve">ob es sich bei den Abnehmern um gebietsansässige oder gebietsfremde Wirtschaftseinheiten handelt. Die </t>
  </si>
  <si>
    <t>Energieverwendung von inländischen Wirtschaftseinheiten im Ausland bleibt dabei außer Betracht. Nach dem</t>
  </si>
  <si>
    <r>
      <t>Inländerkonzept</t>
    </r>
    <r>
      <rPr>
        <sz val="10"/>
        <rFont val="MetaNormalLF-Roman"/>
        <family val="2"/>
      </rPr>
      <t xml:space="preserve"> umfasst die gesamte Verwendung von Gütern auch den Verbrauch der inländischen Wirtschafts-</t>
    </r>
  </si>
  <si>
    <t>dagegen nicht einbezogen.</t>
  </si>
  <si>
    <t xml:space="preserve">einheiten in der übrigen Welt (= Inländerkonzept). Der Verbrauch gebietsfremder Einheiten im Inland wird </t>
  </si>
  <si>
    <t>Tabellenband. Die letzte Spalte der Tabelle enthält konkrete Verweise zu den Tabellen des Tabellenbandes.</t>
  </si>
  <si>
    <t xml:space="preserve">Die Tabelle dient gleichzeitig der Übersicht zu den Darstellungen des Energieverbrauchs im vorliegenden </t>
  </si>
  <si>
    <t xml:space="preserve">Produktionsbereich an nachfolgende Bereiche weitergegebenen Energiemenge. In der Regel wird die </t>
  </si>
  <si>
    <t xml:space="preserve">eingesetzte Energiemenge im Verlauf der Produktions- und Konsumaktivität eines Bereiches vollständig </t>
  </si>
  <si>
    <t xml:space="preserve">verbraucht (z. B. zum Antrieb von Maschinen, Geräten und Fahrzeugen oder zur Raumheizung) und letztlich als </t>
  </si>
  <si>
    <t>folgenden Produktionsstufen herstellen, wird die eingesetzte Energiemenge nur zu einem Teil verbraucht.</t>
  </si>
  <si>
    <t>Wärme an die Umwelt abgegeben. In Bereichen, die energetische Produkte zur Weiterverwendung in nach-</t>
  </si>
  <si>
    <t xml:space="preserve">Energie zur Erwirtschaftung einer Einheit der dort erzielten wirtschaftlichen Leistung (Wertschöpfung) </t>
  </si>
  <si>
    <t>verbraucht wurde.</t>
  </si>
  <si>
    <t>notwendige Energiemenge ermittelt. Dabei werden für die bedeutendsten Herkunftsländer der Importe die</t>
  </si>
  <si>
    <t>bereiche berücksichtigt. Für die übrigen Produktionsbereiche werden die gleichen Produktionsverhältnisse</t>
  </si>
  <si>
    <t>Die Summe von direktem Energieverbrauch der privaten Haushalte, der Ausfuhr von Energieträgern und von</t>
  </si>
  <si>
    <t>Bei der Berechnung des indirekten Energieverbrauchs wird die für die Herstellung von Importgütern</t>
  </si>
  <si>
    <t>Einsatzverhältnisse von Energie für die Energiebereiche und andere verbrauchsintensive Produktions-</t>
  </si>
  <si>
    <t>wie im Inland unterstellt. Der Gesamtaufwand an Energie wird mit Hilfe der Input-Output-Analyse auf Basis</t>
  </si>
  <si>
    <t xml:space="preserve">von hybriden Input-Output-Tabellen ermittelt. Die kumulierten Berechnungen für die Produktionsbereiche </t>
  </si>
  <si>
    <t>1 Mineralölstatistik des Bundesamtes für Wirtschaft und Ausfuhrkontrolle (BAFA), Energiestatistik des Statistischen Bundesamtes,</t>
  </si>
  <si>
    <t>Kraftfahrzeugzulassungsstatistik des Kraftfahrtbundesamtes (KBA), Kraftstoffberechnungen des Deutschen Instituts für</t>
  </si>
  <si>
    <t>Wirtschaft (DIW).</t>
  </si>
  <si>
    <t>Bruttoinlandsprodukt</t>
  </si>
  <si>
    <t xml:space="preserve">Wert der im Inland erwirtschafteten Leistung einer Volkswirtschaft in einer Periode. </t>
  </si>
  <si>
    <t>Bruttowertschöpfung</t>
  </si>
  <si>
    <t xml:space="preserve">Produktionswert abzüglich Vorleistungen für einzelne Wirtschaftsbereiche; umfasst also </t>
  </si>
  <si>
    <t xml:space="preserve">nur den im Produktionsprozess geschaffenen Mehrwert. Die Bruttowertschöpfung wird zu </t>
  </si>
  <si>
    <t>Herstellungspreisen nachgewiesen.</t>
  </si>
  <si>
    <t>Direkte Energie</t>
  </si>
  <si>
    <t>Energieverbrauch der inländischen Produktionsbereiche und privaten Haushalte, Exporte</t>
  </si>
  <si>
    <t>von Energie sowie Bestandsveränderungen.</t>
  </si>
  <si>
    <t>Direkter Energieverbrauch der privaten Haushalte</t>
  </si>
  <si>
    <t xml:space="preserve">Energieverbrauch der privaten Haushalte für Wohnen und bei der Nutzung von </t>
  </si>
  <si>
    <t>Kraftfahrzeugen.</t>
  </si>
  <si>
    <t>Direkter Energieverbrauch im Inland</t>
  </si>
  <si>
    <t xml:space="preserve">Der direkte Energieverbrauch bildet den Verbrauch an energiehaltigen Rohstoffen und </t>
  </si>
  <si>
    <t>Materialien ab, die im Inland direkt für wirtschaftliche Aktivitäten (Produktion und Konsum)</t>
  </si>
  <si>
    <t>eingesetzt werden, unabhängig von deren Aggregatzustand.</t>
  </si>
  <si>
    <t>Endenergie</t>
  </si>
  <si>
    <t xml:space="preserve">Die dem Endverbraucher nach Umwandlungs- und Transportvorgängen zur Verfügung </t>
  </si>
  <si>
    <t>stehende Energie.</t>
  </si>
  <si>
    <t>Der Endenergieverbrauch ist die Summe der zur unmittelbaren Erzeugung von Nutzenergie</t>
  </si>
  <si>
    <t>verwendeten Primär- und Sekundärenergieträger. In der Energiebilanz ist der Endenergie-</t>
  </si>
  <si>
    <t>verbrauch als letzte Stufe der Energieverwendung aufgeführt. Energetisch handelt es sich</t>
  </si>
  <si>
    <t>jedoch nicht um die letzte Stufe der Energieverwendung. Es folgen noch die Nutzenergie-</t>
  </si>
  <si>
    <t xml:space="preserve">stufe (z. B. Nutzung als Licht, Wärme, mechanische Energie) und die </t>
  </si>
  <si>
    <t>Energiedienstleistungen.</t>
  </si>
  <si>
    <t>Energiebilanzen</t>
  </si>
  <si>
    <t xml:space="preserve">Die Energiebilanz ist eine systematische Aufstellung des Aufkommens und der Verwendung </t>
  </si>
  <si>
    <t xml:space="preserve">der einzelnen Energieträger in einer Volkswirtschaft während einer Periode. Sie bieten </t>
  </si>
  <si>
    <t xml:space="preserve">tabellarisch eine Übersicht der energiewirtschaftlichen Verflechtungen und erlauben damit </t>
  </si>
  <si>
    <t xml:space="preserve">nicht nur Aussagen über den Verbrauch von Energieträgern in den einzelnen Sektoren, </t>
  </si>
  <si>
    <t xml:space="preserve">sondern geben auch Auskunft über ihren Fluss von Erzeugung bis Verwendung in den </t>
  </si>
  <si>
    <t>einzelnen Erzeugungs-, Umwandlungs und Verbrauchsbereichen. Die Ergebnisse werden</t>
  </si>
  <si>
    <t>von der Arbeitsgemeinschaft Energiebilanzen im Internet zur Verfügung gestellt:</t>
  </si>
  <si>
    <t>www.ag-energiebilanzen.de</t>
  </si>
  <si>
    <t xml:space="preserve">Die Energieintensität eines Bereichs gibt an, wie viel Energie zur Erstellung einer Einheit </t>
  </si>
  <si>
    <t xml:space="preserve">der dort erzielten wirtschaftlichen Leistung (die Bruttowertschöpfung) verbraucht wurde. </t>
  </si>
  <si>
    <t xml:space="preserve">Bei der Darstellung der Energieintensität im Zeitablauf wird die wirtschaftliche Bezugsgröße </t>
  </si>
  <si>
    <t>in preisbereinigter Form zugrunde gelegt.</t>
  </si>
  <si>
    <t>Energieproduktivität</t>
  </si>
  <si>
    <t xml:space="preserve">Sie drückt aus, wie viel Bruttoinlandsprodukt (in Euro, preisbereinigt) je eingesetzter </t>
  </si>
  <si>
    <t>Einheit Primärenergie (in Petajoule) erwirtschaftet wird.</t>
  </si>
  <si>
    <t xml:space="preserve">Als Energieträger werden alle Quellen bzw. Stoffe bezeichnet, in denen Energie mechanisch, </t>
  </si>
  <si>
    <t xml:space="preserve">thermisch, chemisch oder physikalisch gespeichert ist. Aus Energieträgern kann direkt oder </t>
  </si>
  <si>
    <t xml:space="preserve">durch Umwandlung Energie gewonnen werden. Unterschieden werden Primär- und </t>
  </si>
  <si>
    <r>
      <t>Sekundärenergieträger</t>
    </r>
    <r>
      <rPr>
        <i/>
        <sz val="10"/>
        <rFont val="MetaNormalLF-Roman"/>
        <family val="2"/>
      </rPr>
      <t>. Bei Primärenergieträgern</t>
    </r>
    <r>
      <rPr>
        <sz val="10"/>
        <rFont val="MetaNormalLF-Roman"/>
        <family val="2"/>
      </rPr>
      <t xml:space="preserve"> handelt es sich um Energieträger, die </t>
    </r>
  </si>
  <si>
    <t>keiner Umwandlung unterworfen werden, z. B. Kohle, Erdgas sowie erneuerbare Energien.</t>
  </si>
  <si>
    <r>
      <t>Sekundärenergieträger</t>
    </r>
    <r>
      <rPr>
        <sz val="10"/>
        <rFont val="MetaNormalLF-Roman"/>
        <family val="2"/>
      </rPr>
      <t xml:space="preserve"> sind Energieträger, die aus Umwandlung von Primärenergieträgern</t>
    </r>
  </si>
  <si>
    <t>entstehen, wie Mineralölprodukte, Strom oder Fernwärme.</t>
  </si>
  <si>
    <t>Der Energieverbrauch ergibt sich aus der Differenz zwischen der in einem Wirtschaftsbereich</t>
  </si>
  <si>
    <t>eingesetzten und der von diesem Wirtschaftsbereich an nachfolgende Bereiche weiterge-</t>
  </si>
  <si>
    <t xml:space="preserve">gebenen Energiemenge. In der Regel wird die eingesetzte Energiemenge im Verlauf der </t>
  </si>
  <si>
    <t>Produktions- und Konsumaktivität eines Bereichs vollständig verbraucht (z. B. zum Antrieb</t>
  </si>
  <si>
    <t xml:space="preserve">von Maschinen, Geräten und Fahrzeugen oder Raumheizung) und letztlich als Wärme an die </t>
  </si>
  <si>
    <t>Umwelt abgegeben.</t>
  </si>
  <si>
    <t xml:space="preserve">Als erneuerbare Energien werden regenerative Energieträger bezeichnet, die entweder auf </t>
  </si>
  <si>
    <t>permanent vorhandene oder sich auf in überschaubaren Zeiträumen von wenigen Genera-</t>
  </si>
  <si>
    <t xml:space="preserve">tionen regenerierende Energieströme zurückführen lassen. Zu den erneuerbaren Energien </t>
  </si>
  <si>
    <t xml:space="preserve">zählen u. a. Wasserkraft, Windkraft, Fotovoltaik, Solarenergie und Geothermie sowie </t>
  </si>
  <si>
    <t>Biomasse wie Brennholz un der biologisch abbaubare Anteil von Haushaltsabfällen.</t>
  </si>
  <si>
    <t>Indirekte Energie</t>
  </si>
  <si>
    <t xml:space="preserve">Energieverbrauch bei der Herstellung von Gütern. Der indirekte Energieverbrauch im Inland </t>
  </si>
  <si>
    <t xml:space="preserve">bezieht sich auf den Einsatz von Energie bei der inländischen Güterherstellung. Das </t>
  </si>
  <si>
    <r>
      <t xml:space="preserve">gesamte Aufkommen an indirekter Energie bezieht sich auf die insgesamt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im In- und </t>
    </r>
  </si>
  <si>
    <r>
      <t xml:space="preserve">Ausland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benötigte Energie zur Herstellung der Güter der letzten Verwendung (Konsum- </t>
    </r>
  </si>
  <si>
    <t>und Investitionsgüter, Exporte), enthält also neben der indirekten Energie im Inland auch</t>
  </si>
  <si>
    <t>die Energie, die für die Herstellung der Importgüter benötigt wird.</t>
  </si>
  <si>
    <t>Inlandskonzept</t>
  </si>
  <si>
    <t xml:space="preserve">Es wird auch Arbeitsortkonzept genannt. Es misst alle in einem Wirtschaftsgebiet </t>
  </si>
  <si>
    <t>erbrachten wirtschaftlichen Leistungen, unabhängig davon, wer sie erbracht hat.</t>
  </si>
  <si>
    <t>Inländerkonzept (VGR-Konzept)</t>
  </si>
  <si>
    <t xml:space="preserve">Es wird auch Wohnortkonzept genannt. Es misst die wirtschaftlichen Leistungen aller </t>
  </si>
  <si>
    <t>inländischen Wirtschaftseinheiten, unabhängig davon, an welchem Ort sie erbracht wurden.</t>
  </si>
  <si>
    <t xml:space="preserve">Das Inländerkonzept stellt die wirtschaftlichen Tätigkeiten der Wirtschaftseinheiten dar, die </t>
  </si>
  <si>
    <t xml:space="preserve">ihren ständigen Sitz oder Wohnsitz im Wirtschaftsgebiet haben (Gebietsansässiger </t>
  </si>
  <si>
    <t>Inländer). Wirtschaftseinheiten, die ihren ständigen Sitz nicht im deutschen Wirtschafts-</t>
  </si>
  <si>
    <t>gebiet haben (Gebietsfremde), werden der "Übrigen Welt" zugeordnet.</t>
  </si>
  <si>
    <t xml:space="preserve">Die "Kleinverbraucher" sind ein Verbrauchssektor in den Energiebilanzen. Der Bereich </t>
  </si>
  <si>
    <t xml:space="preserve">umfasst "Gewerbe, Handel und Dienstleistungen und übrige Verbraucher". Dazu gehören </t>
  </si>
  <si>
    <t>insbesondere öffentliche und private Dienstleistungen, Militär, Handwerk und Klein-</t>
  </si>
  <si>
    <t>industrie, Baugewerbe sowie Land- und Forstwirtschaft.</t>
  </si>
  <si>
    <t>Kumulierte Energie</t>
  </si>
  <si>
    <t>Die Summe von direktem und indirektem Energieverbrauch.</t>
  </si>
  <si>
    <t>Letzte Verwendung (von Gütern)</t>
  </si>
  <si>
    <t xml:space="preserve">Gesamte Verwendung abzüglich Vorleistungen. Umfasst die Güter der Verwendungsseite </t>
  </si>
  <si>
    <t xml:space="preserve">des Inlandsprodukts: den Konsum der privaten Haushalte, der privaten Organisationen </t>
  </si>
  <si>
    <t xml:space="preserve">ohne Erwerbszweck und des Staates, die Bruttoanlageinvestitionen (Ausrüstungs- und </t>
  </si>
  <si>
    <t>Bauinvestitionen), die Vorratsveränderungen sowie den Außenbeitrag.</t>
  </si>
  <si>
    <t>Der Primärenergieverbrauch im Inland basiert auf den im Inland gewonnenen Primärenergie-</t>
  </si>
  <si>
    <t xml:space="preserve">trägern und sämtlichen importierten Energieträgern abzüglich der Ausfuhr von Energie (und </t>
  </si>
  <si>
    <t xml:space="preserve">ohne Hochseebunkerungen). Aus Verwendungssicht entspricht das der Summe der für </t>
  </si>
  <si>
    <t xml:space="preserve">energetische Zwecke (Endenergieverbrauch und Eigenverbrauch der Energiesektoren) und </t>
  </si>
  <si>
    <t>für nicht-energetische Zwecke (z. B. in der Chemie) eingesetzten Energie, der durch</t>
  </si>
  <si>
    <t>inländische Umwandlung von Energie entstehenden Verluste, der Fackel- und Leitungs-</t>
  </si>
  <si>
    <t>verluste sowie der in den Energiebilanzen nachgewiesenen statistischen Differenzen.</t>
  </si>
  <si>
    <t xml:space="preserve">Darstellungsbereiche in den Input-Output-Tabellen (IOT). Die Produktionsbereiche werden </t>
  </si>
  <si>
    <t xml:space="preserve">in der Input-Output-Rechnung unter streng fachlichen Gesichtspunkten gebildet und als </t>
  </si>
  <si>
    <t>homogene Produktionseinheiten abgegrenzt. Sie sind jeweils durch die Herstellung einer</t>
  </si>
  <si>
    <t>bestimmten Gütergruppe charakterisiert. Sie produzieren jeweils nur die Güter einer Güter-</t>
  </si>
  <si>
    <t>gruppe, und zwar alle und nur diese. In den IOT des Statistischen Bundesamtes wird nach</t>
  </si>
  <si>
    <t>71 Produktionsbereichen unterschieden.</t>
  </si>
  <si>
    <t>Temperaturbereinigung</t>
  </si>
  <si>
    <r>
      <t xml:space="preserve">Ein mathematisches Verfahren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z. B. zur Berechnung des Energieverbrauchs der privaten </t>
    </r>
  </si>
  <si>
    <r>
      <t xml:space="preserve">Haushalte für Raumwärme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bei der rechnerisch Temperaturschwankungen eliminiert </t>
    </r>
  </si>
  <si>
    <t>werden. In den UGR werden dazu Angaben zu den Gradtagszahlen nach VDI-Richtlinie 3807</t>
  </si>
  <si>
    <t>herangezogen. Die täglichen Gradtagszahlen geben die Differenz der Tagesmittel-</t>
  </si>
  <si>
    <t>temperaturen zu einer festgelegten mittleren Raumtemperatur von 20,0°C an.</t>
  </si>
  <si>
    <r>
      <t>Tabelle 3.1.1: Aufkommen und Verwendung von Energie - Aggregate und Kennziffern</t>
    </r>
    <r>
      <rPr>
        <b/>
        <vertAlign val="superscript"/>
        <sz val="12"/>
        <rFont val="MetaNormalLF-Roman"/>
        <family val="2"/>
      </rPr>
      <t>*)</t>
    </r>
  </si>
  <si>
    <t>Mrd. EUR</t>
  </si>
  <si>
    <t>- Umwandlungsausstoß</t>
  </si>
  <si>
    <t>und Verwendung von Energie". Die Tabelle enthält überwiegend Daten aus den Energiebilanzen und</t>
  </si>
  <si>
    <t>Auswertungstabellen der Arbeitsgemeinschaft Energiebilanzen.</t>
  </si>
  <si>
    <t xml:space="preserve">Aggregate und Kennziffern </t>
  </si>
  <si>
    <r>
      <t xml:space="preserve">Die </t>
    </r>
    <r>
      <rPr>
        <b/>
        <sz val="10"/>
        <rFont val="MetaNormalLF-Roman"/>
        <family val="2"/>
      </rPr>
      <t>Tabelle 3.1.1</t>
    </r>
    <r>
      <rPr>
        <sz val="10"/>
        <rFont val="MetaNormalLF-Roman"/>
        <family val="2"/>
      </rPr>
      <t xml:space="preserve"> gibt einen schnellen Überblick über die wichtigsten Sachverhalte zum Thema "Aufkommen</t>
    </r>
  </si>
  <si>
    <t xml:space="preserve">    und Bunkerungssaldo (Inländerkonzept).</t>
  </si>
  <si>
    <r>
      <rPr>
        <sz val="9"/>
        <rFont val="Calibri"/>
        <family val="2"/>
      </rPr>
      <t>−</t>
    </r>
  </si>
  <si>
    <t>- Ausstoß der Umwandlungsbereiche</t>
  </si>
  <si>
    <r>
      <t>Tabelle 3.2.3.1: Verwendung von Energie nach Energieträgern und Produktionsbereichen 2000 (Inländerkonzept)</t>
    </r>
    <r>
      <rPr>
        <b/>
        <vertAlign val="superscript"/>
        <sz val="14"/>
        <rFont val="MetaNormalLF-Roman"/>
        <family val="2"/>
      </rPr>
      <t>*)</t>
    </r>
  </si>
  <si>
    <r>
      <t xml:space="preserve">Alle Produktionsbereiche u. private Haushalte (Inländerkonzept) </t>
    </r>
    <r>
      <rPr>
        <b/>
        <vertAlign val="superscript"/>
        <sz val="9"/>
        <rFont val="MetaNormalLF-Roman"/>
        <family val="2"/>
      </rPr>
      <t>3)</t>
    </r>
  </si>
  <si>
    <t>2) Einschließlich Biogas- und Erzeugungsanlagen sonstiger Energieerzeuger.</t>
  </si>
  <si>
    <t>3) Entspricht Summe der Zeilen 13 und 46 der Tabelle 3.1.2.</t>
  </si>
  <si>
    <r>
      <t>Tabelle 3.2.3.2: Verwendung von Energie nach Energieträgern und Produktionsbereichen 2005 (Inländerkonzept)</t>
    </r>
    <r>
      <rPr>
        <b/>
        <vertAlign val="superscript"/>
        <sz val="14"/>
        <rFont val="MetaNormalLF-Roman"/>
        <family val="2"/>
      </rPr>
      <t>*)</t>
    </r>
  </si>
  <si>
    <r>
      <t xml:space="preserve">CPA </t>
    </r>
    <r>
      <rPr>
        <vertAlign val="superscript"/>
        <sz val="9"/>
        <rFont val="MetaNormalLF-Roman"/>
        <family val="2"/>
      </rPr>
      <t>1)</t>
    </r>
  </si>
  <si>
    <r>
      <t>Alle Produktionsbereiche u. private Haushalte (Inländerkonzept) 3</t>
    </r>
    <r>
      <rPr>
        <b/>
        <vertAlign val="superscript"/>
        <sz val="9"/>
        <rFont val="MetaNormalLF-Roman"/>
        <family val="2"/>
      </rPr>
      <t>)</t>
    </r>
  </si>
  <si>
    <r>
      <t>Tabelle 3.2.4: Umwandlungsbereiche: Umwandlungseinsatz und Umwandlungsausstoß</t>
    </r>
    <r>
      <rPr>
        <b/>
        <vertAlign val="superscript"/>
        <sz val="14"/>
        <rFont val="MetaNormalLF-Roman"/>
        <family val="2"/>
      </rPr>
      <t>*)</t>
    </r>
  </si>
  <si>
    <t>Umwandlungsausstoß (PJ)</t>
  </si>
  <si>
    <t>Umwandlungsausstoß in Prozent von insgesamt</t>
  </si>
  <si>
    <t>2) Ohne Stromerzeugungsanlagen.</t>
  </si>
  <si>
    <t>Aufkommen und Verwendung von Energie - Aggregate und Kennziffern</t>
  </si>
  <si>
    <t>Verwendung von Energie nach Energieträgern, Produktionsbereichen und privaten Haushalten</t>
  </si>
  <si>
    <r>
      <t>Tabelle 3.3.2: Primärenergieintensität im Inland - Kraftwerksverluste und Eigenverbrauch beim Verbraucher</t>
    </r>
    <r>
      <rPr>
        <b/>
        <vertAlign val="superscript"/>
        <sz val="14"/>
        <rFont val="MetaNormalLF-Roman"/>
        <family val="2"/>
      </rPr>
      <t>*)</t>
    </r>
  </si>
  <si>
    <t>Die Energieintensität der Energiebereiche wurde abweichend unter Bezugnahme auf den phyischen Energieausstoß (Energiegewinnung bzw. Umwandlungsausstoß in Joule) ermittelt.</t>
  </si>
  <si>
    <r>
      <t xml:space="preserve">Endenergieverbrauch (EB) </t>
    </r>
    <r>
      <rPr>
        <vertAlign val="superscript"/>
        <sz val="9"/>
        <rFont val="MetaNormalLF-Roman"/>
        <family val="2"/>
      </rPr>
      <t>1)</t>
    </r>
  </si>
  <si>
    <t>Umwandlungsausstoß der Kraftwerke</t>
  </si>
  <si>
    <t>Endenergieverbrauch (EB) 1)</t>
  </si>
  <si>
    <t>4) Fackel- und Leitungsverluste werden nicht dem Verbraucher zugeordnet.</t>
  </si>
  <si>
    <t xml:space="preserve">3) Differenz zwischen aufkommensseitiger und verwendungsseitiger Berechnung. </t>
  </si>
  <si>
    <r>
      <t>Tabelle 3.3.5: Primärenergieintensität im Inland - Kraftwerksverluste und Eigenverbrauch beim Energieerzeuger</t>
    </r>
    <r>
      <rPr>
        <b/>
        <vertAlign val="superscript"/>
        <sz val="14"/>
        <rFont val="MetaNormalLF-Roman"/>
        <family val="2"/>
      </rPr>
      <t>*)</t>
    </r>
  </si>
  <si>
    <t>*) Die Energieintensität der Energiebereiche wurde abweichend unter Bezugnahme auf den physischen Energieausstoß (Energiegewinnung bzw. Umwandlungsausstoß in Joule) ermittelt.</t>
  </si>
  <si>
    <t>des Rheinisch-Westfälischen Instituts für Wirtschaftsforschung (RWI 2011), einschl. Bereinigung der Lagerhaltung von leichtem Heizöl, ohne Kraftstoffe.</t>
  </si>
  <si>
    <t xml:space="preserve">*) Eigene Berechnungen nach Angaben des Bundesverbandes der Energie- und Wasserwirtschaft (BDEW) und </t>
  </si>
  <si>
    <t xml:space="preserve">Tabelle 3.3.6.1: Energieverbrauch der privaten Haushalte für Wohnen nach Energieträgern und </t>
  </si>
  <si>
    <r>
      <t>nach Anwendungsbereichen (temperaturbereinigt)</t>
    </r>
    <r>
      <rPr>
        <b/>
        <vertAlign val="superscript"/>
        <sz val="14"/>
        <rFont val="MetaNormalLF-Roman"/>
        <family val="2"/>
      </rPr>
      <t>*)</t>
    </r>
  </si>
  <si>
    <r>
      <t>Tabelle 3.3.6.2: Energieverbrauch der privaten Haushalte für Wohnen (temperaturbereinigt)</t>
    </r>
    <r>
      <rPr>
        <b/>
        <vertAlign val="superscript"/>
        <sz val="14"/>
        <rFont val="MetaNormalLF-Roman"/>
        <family val="2"/>
      </rPr>
      <t>*)</t>
    </r>
  </si>
  <si>
    <r>
      <t>Tabelle 3.3.6.3: Energieverbrauch der privaten Haushalte für Wohnen (temperaturbereinigt)</t>
    </r>
    <r>
      <rPr>
        <b/>
        <vertAlign val="superscript"/>
        <sz val="14"/>
        <rFont val="MetaNormalLF-Roman"/>
        <family val="2"/>
      </rPr>
      <t>*)</t>
    </r>
  </si>
  <si>
    <r>
      <t>Tabelle 3.3.6.4: Energieverbrauch je Haushalt für Wohnen (temperaturbereinigt)</t>
    </r>
    <r>
      <rPr>
        <b/>
        <vertAlign val="superscript"/>
        <sz val="14"/>
        <rFont val="MetaNormalLF-Roman"/>
        <family val="2"/>
      </rPr>
      <t>*)</t>
    </r>
  </si>
  <si>
    <r>
      <t>Tabelle 3.3.6.5: CO</t>
    </r>
    <r>
      <rPr>
        <b/>
        <vertAlign val="subscript"/>
        <sz val="14"/>
        <rFont val="MetaNormalLF-Roman"/>
        <family val="2"/>
      </rPr>
      <t>2</t>
    </r>
    <r>
      <rPr>
        <b/>
        <sz val="14"/>
        <rFont val="MetaNormalLF-Roman"/>
        <family val="2"/>
      </rPr>
      <t>-Emissionen der privaten Haushalte  - direkt und indirekt</t>
    </r>
    <r>
      <rPr>
        <b/>
        <vertAlign val="superscript"/>
        <sz val="14"/>
        <rFont val="MetaNormalLF-Roman"/>
        <family val="2"/>
      </rPr>
      <t>*)</t>
    </r>
  </si>
  <si>
    <t>1 000</t>
  </si>
  <si>
    <r>
      <t>Mill. m</t>
    </r>
    <r>
      <rPr>
        <vertAlign val="superscript"/>
        <sz val="9"/>
        <rFont val="MetaNormalLF-Roman"/>
        <family val="2"/>
      </rPr>
      <t>2</t>
    </r>
  </si>
  <si>
    <t>1) Vorläufiges Ergebnis.</t>
  </si>
  <si>
    <t>Energie je Haushalt</t>
  </si>
  <si>
    <t>3 und mehr Personen-Haushalt</t>
  </si>
  <si>
    <t>2-Personen-Haushalt</t>
  </si>
  <si>
    <t>1-Personen-Haushalt</t>
  </si>
  <si>
    <t>Energie für Raumwärme insgesamt</t>
  </si>
  <si>
    <t>Haushalte nach Haushaltsgrößen</t>
  </si>
  <si>
    <r>
      <t>Tabelle 3.3.6.6: Energie für Raumwärme nach Haushaltsgrößenklassen</t>
    </r>
    <r>
      <rPr>
        <b/>
        <vertAlign val="superscript"/>
        <sz val="14"/>
        <rFont val="MetaNormalLF-Roman"/>
        <family val="2"/>
      </rPr>
      <t>*)</t>
    </r>
  </si>
  <si>
    <t>Haupt-heizungen</t>
  </si>
  <si>
    <t>davon</t>
  </si>
  <si>
    <t>Einfamilienhaus</t>
  </si>
  <si>
    <t>Zweifamilienhaus</t>
  </si>
  <si>
    <t>Mehrfamilienhaus</t>
  </si>
  <si>
    <t>Anteil Energieverbrauch nach Gebäudetypen an Gebäuden insgesamt (%)</t>
  </si>
  <si>
    <t>Anteil Energieverbrauch an Energieverbrauch insgesamt (%)</t>
  </si>
  <si>
    <t>Tabelle 3.3.6.7: Energie für Raumwärme nach Gebäudetypen und Energieträgern</t>
  </si>
  <si>
    <t>2) Einschl. Zusatzheizungen.</t>
  </si>
  <si>
    <t>3) Nur Sammelheizung.</t>
  </si>
  <si>
    <t>6) Quelle: Mikrozensus 2010. Summe im Jahr 2010 ist größer als 100% (Doppelzählungen möglich); 2011 Struktur von 2010 übernommen.</t>
  </si>
  <si>
    <r>
      <t>7) Eigene Berechnungen mit Hilfe von Angaben von CO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-Online (Internetportal: www.co2online.de).</t>
    </r>
  </si>
  <si>
    <r>
      <t>Heizungen insgesamt</t>
    </r>
    <r>
      <rPr>
        <vertAlign val="superscript"/>
        <sz val="10"/>
        <rFont val="MetaNormalLF-Roman"/>
        <family val="2"/>
      </rPr>
      <t>2)</t>
    </r>
  </si>
  <si>
    <r>
      <t xml:space="preserve">Anteil der Wohnungen an den Wohnungen insgesamt </t>
    </r>
    <r>
      <rPr>
        <b/>
        <vertAlign val="superscript"/>
        <sz val="10"/>
        <rFont val="MetaNormalLF-Roman"/>
        <family val="2"/>
      </rPr>
      <t>6)</t>
    </r>
  </si>
  <si>
    <r>
      <t>Energieverbrauch in Terajoule</t>
    </r>
    <r>
      <rPr>
        <b/>
        <vertAlign val="superscript"/>
        <sz val="10"/>
        <rFont val="MetaNormalLF-Roman"/>
        <family val="2"/>
      </rPr>
      <t>7)</t>
    </r>
  </si>
  <si>
    <r>
      <t>Heizöl</t>
    </r>
    <r>
      <rPr>
        <vertAlign val="superscript"/>
        <sz val="10"/>
        <rFont val="MetaNormalLF-Roman"/>
        <family val="2"/>
      </rPr>
      <t>3)</t>
    </r>
  </si>
  <si>
    <r>
      <t>Gas</t>
    </r>
    <r>
      <rPr>
        <vertAlign val="superscript"/>
        <sz val="10"/>
        <rFont val="MetaNormalLF-Roman"/>
        <family val="2"/>
      </rPr>
      <t>3)</t>
    </r>
  </si>
  <si>
    <r>
      <t>Fernwärme</t>
    </r>
    <r>
      <rPr>
        <vertAlign val="superscript"/>
        <sz val="10"/>
        <rFont val="MetaNormalLF-Roman"/>
        <family val="2"/>
      </rPr>
      <t>4)</t>
    </r>
  </si>
  <si>
    <r>
      <t>Feste Brennstoffe</t>
    </r>
    <r>
      <rPr>
        <vertAlign val="superscript"/>
        <sz val="10"/>
        <rFont val="MetaNormalLF-Roman"/>
        <family val="2"/>
      </rPr>
      <t>4)</t>
    </r>
  </si>
  <si>
    <r>
      <t>Strom</t>
    </r>
    <r>
      <rPr>
        <vertAlign val="superscript"/>
        <sz val="10"/>
        <rFont val="MetaNormalLF-Roman"/>
        <family val="2"/>
      </rPr>
      <t>4)</t>
    </r>
  </si>
  <si>
    <r>
      <t>Heizöl</t>
    </r>
    <r>
      <rPr>
        <vertAlign val="superscript"/>
        <sz val="10"/>
        <rFont val="MetaNormalLF-Roman"/>
        <family val="2"/>
      </rPr>
      <t>5)</t>
    </r>
  </si>
  <si>
    <r>
      <t>Gas</t>
    </r>
    <r>
      <rPr>
        <vertAlign val="superscript"/>
        <sz val="10"/>
        <rFont val="MetaNormalLF-Roman"/>
        <family val="2"/>
      </rPr>
      <t>5)</t>
    </r>
  </si>
  <si>
    <t>5) Sammelheizungen und Einzelöfen/Mehrraumöfen.</t>
  </si>
  <si>
    <r>
      <t xml:space="preserve">Exporte </t>
    </r>
    <r>
      <rPr>
        <vertAlign val="superscript"/>
        <sz val="10"/>
        <rFont val="MetaNormalLF-Roman"/>
        <family val="2"/>
      </rPr>
      <t>1)</t>
    </r>
    <r>
      <rPr>
        <sz val="10"/>
        <rFont val="MetaNormalLF-Roman"/>
        <family val="2"/>
      </rPr>
      <t xml:space="preserve">            Inland = 100</t>
    </r>
  </si>
  <si>
    <t>Flug-turbinen-kraftstoff</t>
  </si>
  <si>
    <t xml:space="preserve">2) Einschließlich Biogasanlagen und Erzeugungsanlagen sonstiger Energieerzeuger. - </t>
  </si>
  <si>
    <t>Tabellen zu den Umweltökonomischen Gesamtrechnungen</t>
  </si>
  <si>
    <t>Ausgabe 2014</t>
  </si>
  <si>
    <t>Artikelnummer: 5850008147006</t>
  </si>
  <si>
    <t>© Statistisches Bundesamt, Wiesbaden 2014</t>
  </si>
  <si>
    <t>Berechnung von Aufkommen und Verwendung von Energie sowie Primärenergieverbrauch (Staffelrechnung, TJ)</t>
  </si>
  <si>
    <t>Verwendung von Energie nach Produktionsbereichen und privaten Haushalten - Inländerkonzept (TJ)</t>
  </si>
  <si>
    <t>Verwendung von Energie nach Energieträgern und Produktionsbereichen 2012 - Inländerkonzept (TJ)</t>
  </si>
  <si>
    <t>Primärenergieverbrauch im Inland mit Verteilung von Umwandlungsverlusten und Eigenverbrauch der Kraftwerke auf Endverbraucher (TJ)</t>
  </si>
  <si>
    <t>Primärenergieintensität im Inland - Kraftwerksverluste und Eigenverbrauch beim Verbraucher (Energieverbrauch je Bruttowertschöpfung, preisbereinigt, 2005 = 100)</t>
  </si>
  <si>
    <t>Umrechnung der Umwandlungsverluste und des Eigenverbrauchs der Kraftwerke auf Endverbraucher nach Verbraucherkategorien (TJ)</t>
  </si>
  <si>
    <t>Zuordnung Umwandlungsverluste und Eigenverbrauch der Kraftwerke auf Endverbraucher (Differenzentabelle; TJ)</t>
  </si>
  <si>
    <t>Primärenergieverbrauch im Inland mit Umwandlungsverlusten und Eigenverbrauch bei den Energieerzeugern (TJ)</t>
  </si>
  <si>
    <t>Primärenergieintensität im Inland - Kraftwerksverluste und Eigenverbrauch beim Energieerzeuger (Energieverbrauch je Bruttowertschöpfung, preisbereinigt, 2005 = 100)</t>
  </si>
  <si>
    <t xml:space="preserve">Energieverbrauch der privaten Haushalte für Wohnen </t>
  </si>
  <si>
    <t>Energieverbrauch der privaten Haushalte für Wohnen</t>
  </si>
  <si>
    <t xml:space="preserve">Energieverbrauch je Haushalt für Wohnen </t>
  </si>
  <si>
    <t>Energie für Raumwärme nach Gebäudetypen und Energieträgern 2006 und 2012</t>
  </si>
  <si>
    <t xml:space="preserve">Energiegehalt der Güter der letzten Verwendung 2010 </t>
  </si>
  <si>
    <t xml:space="preserve">Energieverbrauch der Produktionsbereiche im In- und Ausland bei der Herstellung der Güter der letzten Verwendung 2010 </t>
  </si>
  <si>
    <t>Emissionsrelevanter Energieverbrauch nach Produktionsbereichen und privaten Haushalten im Inland (TJ)</t>
  </si>
  <si>
    <t>Emissionsrelevanter Energieverbrauch im Inland  nach Energieträgern 2012 (TJ)</t>
  </si>
  <si>
    <t>Die Daten zum Energieverbrauch werden für die Jahre 1995 bis 2012 dargestellt.</t>
  </si>
  <si>
    <t>Je nach verwendetem Konzept wird der Verbrauch des Verkehrs unterschiedlich ausgewiesen. Fahrer von</t>
  </si>
  <si>
    <t xml:space="preserve">ausländischen Pkw und Lkw tanken Kraftstoffe auf deutschem Territorium, inländische Einheiten betanken ihre </t>
  </si>
  <si>
    <t xml:space="preserve">Fahrzeuge auch im Ausland. Beim Übergang vom Territorial- zum Inländerkonzept werden die Verbräuche der </t>
  </si>
  <si>
    <t xml:space="preserve">Gebietsfremden im Inland abgezogen, die der Inländer im Ausland addiert (siehe lfd. Nr. 44, 45). Die Bunkerungen </t>
  </si>
  <si>
    <t>Gebietsansässigkeit der Einheiten zugeordnet.</t>
  </si>
  <si>
    <t xml:space="preserve">der Schifffahrt und des Luftverkehrs werden bei der Berechnung des Übergangs ebenfalls entsprechend der </t>
  </si>
  <si>
    <t xml:space="preserve">energieträger), nach verwendenden Bereichen dargestellt (Energieverbrauch mit Doppelzählungen). Hier werden </t>
  </si>
  <si>
    <r>
      <t xml:space="preserve">den Umwandlungsbereichen selbst (siehe </t>
    </r>
    <r>
      <rPr>
        <b/>
        <sz val="10"/>
        <rFont val="MetaNormalLF-Roman"/>
        <family val="2"/>
      </rPr>
      <t>Tabelle 3.3.4</t>
    </r>
    <r>
      <rPr>
        <sz val="10"/>
        <rFont val="MetaNormalLF-Roman"/>
        <family val="2"/>
      </rPr>
      <t>); zum anderen bei den (End-)Abnehmern der in den</t>
    </r>
  </si>
  <si>
    <r>
      <t>Umwandlungsbereichen erzeugten Energieträger (siehe</t>
    </r>
    <r>
      <rPr>
        <b/>
        <sz val="10"/>
        <rFont val="MetaNormalLF-Roman"/>
        <family val="2"/>
      </rPr>
      <t xml:space="preserve"> Tabelle 3.3.1</t>
    </r>
    <r>
      <rPr>
        <sz val="10"/>
        <rFont val="MetaNormalLF-Roman"/>
        <family val="2"/>
      </rPr>
      <t>).</t>
    </r>
  </si>
  <si>
    <t>Die Energieintensität (oder spezifische Energieverbrauch) eines Produktionsbereichs gibt an, wie viel</t>
  </si>
  <si>
    <t>werden für das Jahr 2010 in der Gliederung in Anlehnung an die Systematik der WZ 2008 dargestellt.</t>
  </si>
  <si>
    <t xml:space="preserve">Kumulierter Energieverbrauch </t>
  </si>
  <si>
    <r>
      <t xml:space="preserve">indirektem Verbrauch ergibt den gesamten </t>
    </r>
    <r>
      <rPr>
        <sz val="10"/>
        <rFont val="Calibri"/>
        <family val="2"/>
      </rPr>
      <t>−</t>
    </r>
    <r>
      <rPr>
        <sz val="10"/>
        <rFont val="MetaNormalLF-Roman"/>
        <family val="2"/>
      </rPr>
      <t xml:space="preserve"> kumulierten </t>
    </r>
    <r>
      <rPr>
        <sz val="10"/>
        <rFont val="Calibri"/>
        <family val="2"/>
      </rPr>
      <t>−</t>
    </r>
    <r>
      <rPr>
        <sz val="10"/>
        <rFont val="MetaNormalLF-Roman"/>
        <family val="2"/>
      </rPr>
      <t xml:space="preserve"> Energieverbrauch (</t>
    </r>
    <r>
      <rPr>
        <b/>
        <sz val="10"/>
        <rFont val="MetaNormalLF-Roman"/>
        <family val="2"/>
      </rPr>
      <t>Tabellen 3.4</t>
    </r>
    <r>
      <rPr>
        <sz val="10"/>
        <rFont val="MetaNormalLF-Roman"/>
        <family val="2"/>
      </rPr>
      <t xml:space="preserve">). Aus Sicht der </t>
    </r>
  </si>
  <si>
    <t>Endverwendung von Gütern für Konsum- und Investitionszwecke bzw. als Exportgüter wird der Energieverbrauch,</t>
  </si>
  <si>
    <r>
      <t xml:space="preserve">der bei der Produktion dieser Güter insgesamt </t>
    </r>
    <r>
      <rPr>
        <sz val="10"/>
        <rFont val="Calibri"/>
        <family val="2"/>
      </rPr>
      <t>−</t>
    </r>
    <r>
      <rPr>
        <sz val="10"/>
        <rFont val="MetaNormalLF-Roman"/>
        <family val="2"/>
      </rPr>
      <t xml:space="preserve"> im In- und Ausland </t>
    </r>
    <r>
      <rPr>
        <sz val="10"/>
        <rFont val="Calibri"/>
        <family val="2"/>
      </rPr>
      <t>−</t>
    </r>
    <r>
      <rPr>
        <sz val="10"/>
        <rFont val="MetaNormalLF-Roman"/>
        <family val="2"/>
      </rPr>
      <t xml:space="preserve"> notwendig ist, als indirekter Verbrauch </t>
    </r>
  </si>
  <si>
    <t>bezeichnet.</t>
  </si>
  <si>
    <t xml:space="preserve">Emissionsrelevanter Energieverbrauch </t>
  </si>
  <si>
    <r>
      <t>Der emissionsrelevante Energieverbrauch (</t>
    </r>
    <r>
      <rPr>
        <b/>
        <sz val="10"/>
        <rFont val="MetaNormalLF-Roman"/>
        <family val="2"/>
      </rPr>
      <t>Tabellen 3.5</t>
    </r>
    <r>
      <rPr>
        <sz val="10"/>
        <rFont val="MetaNormalLF-Roman"/>
        <family val="2"/>
      </rPr>
      <t>) ist Grundlage zur Ermittlung energiebedingter Luft-</t>
    </r>
  </si>
  <si>
    <t xml:space="preserve">emissionen und zwar der Treibhausgase und anderer Luftemissionen. Er stellt diejenige Energiemenge dar, </t>
  </si>
  <si>
    <t xml:space="preserve">deren Verbrauch in einem Produktionsbereich ursächlich für die Entstehung von Luftemissionen ist. Er enthält </t>
  </si>
  <si>
    <t>auch den Energieverbrauch an Biokraftstoffen, der zum Ausstoß von Treibhausgasen und von sonstigen Luft-</t>
  </si>
  <si>
    <t>schadstoffen führt.</t>
  </si>
  <si>
    <t>Exporte</t>
  </si>
  <si>
    <r>
      <t xml:space="preserve">die Temperaturen konstant dem langjährigen Temperaturmittel </t>
    </r>
    <r>
      <rPr>
        <sz val="10"/>
        <rFont val="Calibri"/>
        <family val="2"/>
      </rPr>
      <t>−</t>
    </r>
    <r>
      <rPr>
        <sz val="10"/>
        <rFont val="MetaNormalLF-Roman"/>
        <family val="2"/>
      </rPr>
      <t xml:space="preserve"> der Jahre 1990 bis 2012 </t>
    </r>
    <r>
      <rPr>
        <sz val="10"/>
        <rFont val="Calibri"/>
        <family val="2"/>
      </rPr>
      <t>−</t>
    </r>
    <r>
      <rPr>
        <sz val="10"/>
        <rFont val="MetaNormalLF-Roman"/>
        <family val="2"/>
      </rPr>
      <t xml:space="preserve"> entsprochen hätten.</t>
    </r>
  </si>
  <si>
    <t>2010 = 100</t>
  </si>
  <si>
    <t xml:space="preserve">                 aus Erneuerbaren Energien 3)</t>
  </si>
  <si>
    <t xml:space="preserve">    Quelle: Arbreitsgemeinschaft Erneuerbare Energien "Statistische Zeitreihen zur Entwicklung der Erneuerbaren Energien", Stand: Februar 2014</t>
  </si>
  <si>
    <t>5) Nettoimporte = Einfuhr minus Ausfuhr minus Bunkerungen</t>
  </si>
  <si>
    <t>Importe / Primärenergieverbrauch 5)</t>
  </si>
  <si>
    <t>5) Nettoimporte = Einfuhr minus Ausfuhr minus Bunkerungen.</t>
  </si>
  <si>
    <t xml:space="preserve">                  aus erneuerbarer Energien 3)</t>
  </si>
  <si>
    <r>
      <t>Tabelle 3.2.1: Verwendung von Energie nach Energieträgern (Inländerkonzept)</t>
    </r>
    <r>
      <rPr>
        <b/>
        <vertAlign val="superscript"/>
        <sz val="14"/>
        <rFont val="MetaNormalLF-Roman"/>
        <family val="2"/>
      </rPr>
      <t>*)</t>
    </r>
  </si>
  <si>
    <t>3.2.1 (Teil1)</t>
  </si>
  <si>
    <r>
      <t>Tabelle 3.2.2: Verwendung von Energie nach Produktionsbereichen (Inländerkonzept)</t>
    </r>
    <r>
      <rPr>
        <b/>
        <vertAlign val="superscript"/>
        <sz val="14"/>
        <rFont val="MetaNormalLF-Roman"/>
        <family val="2"/>
      </rPr>
      <t>*)</t>
    </r>
  </si>
  <si>
    <t xml:space="preserve"> 3.2.2</t>
  </si>
  <si>
    <r>
      <t>Tabelle 3.2.3.3: Verwendung von Energie nach Energieträgern und Produktionsbereichen 2012 (Inländerkonzept)</t>
    </r>
    <r>
      <rPr>
        <b/>
        <vertAlign val="superscript"/>
        <sz val="14"/>
        <rFont val="MetaNormalLF-Roman"/>
        <family val="2"/>
      </rPr>
      <t>*)</t>
    </r>
  </si>
  <si>
    <t xml:space="preserve">Tabelle 3.3.1: Primärenergieverbrauch im Inland mit Verteilungvon Umwandlungsverlusten und Eigenverbrauch </t>
  </si>
  <si>
    <r>
      <t>der Kraftwerke auf Endverbraucher</t>
    </r>
    <r>
      <rPr>
        <b/>
        <vertAlign val="superscript"/>
        <sz val="14"/>
        <rFont val="MetaNormalLF-Roman"/>
        <family val="2"/>
      </rPr>
      <t>*)</t>
    </r>
  </si>
  <si>
    <t>Der emissionsrelevante Energieverbrauch wird sowohl nach Produktionsbereichen als auch nach Wirtschafts-</t>
  </si>
  <si>
    <r>
      <t>bereichen dargestellt (</t>
    </r>
    <r>
      <rPr>
        <b/>
        <sz val="10"/>
        <rFont val="MetaNormalLF-Roman"/>
        <family val="2"/>
      </rPr>
      <t>Tabellen 3.5.1 und 3.5.3</t>
    </r>
    <r>
      <rPr>
        <sz val="10"/>
        <rFont val="MetaNormalLF-Roman"/>
        <family val="2"/>
      </rPr>
      <t>).</t>
    </r>
  </si>
  <si>
    <t>Emissionsrelevanter Energieverbrauch nach Wirtschaftsbereichen und privaten Haushalten im Inland (TJ)</t>
  </si>
  <si>
    <r>
      <t>Tabelle 3.3.4: Primärenergieverbrauch im Inland - Kraftwerksverluste und Eigenverbrauch beim Energieerzeuger</t>
    </r>
    <r>
      <rPr>
        <b/>
        <vertAlign val="superscript"/>
        <sz val="14"/>
        <rFont val="MetaNormalLF-Roman"/>
        <family val="2"/>
      </rPr>
      <t>*)</t>
    </r>
  </si>
  <si>
    <t xml:space="preserve">Sonstige Prozesswärme 2) </t>
  </si>
  <si>
    <r>
      <t xml:space="preserve">Mechanische Energie </t>
    </r>
    <r>
      <rPr>
        <vertAlign val="superscript"/>
        <sz val="9"/>
        <rFont val="MetaNormalLF-Roman"/>
        <family val="2"/>
      </rPr>
      <t>3)</t>
    </r>
  </si>
  <si>
    <r>
      <t xml:space="preserve">1) </t>
    </r>
    <r>
      <rPr>
        <vertAlign val="superscript"/>
        <sz val="8"/>
        <rFont val="MetaNormalLF-Roman"/>
        <family val="2"/>
      </rPr>
      <t xml:space="preserve"> </t>
    </r>
    <r>
      <rPr>
        <sz val="8"/>
        <rFont val="MetaNormalLF-Roman"/>
        <family val="2"/>
      </rPr>
      <t xml:space="preserve">Z. B. für Duschen.  </t>
    </r>
  </si>
  <si>
    <t xml:space="preserve">2) Insbesondere Kochen, einschl. Warmwasser für Geschirrspüler und Waschmaschinen.  </t>
  </si>
  <si>
    <t xml:space="preserve">3) Elektrogeräte, einschl. Kühlen und Gefrieren, Geräte für Kommunikation und Unterhaltung. </t>
  </si>
  <si>
    <r>
      <t xml:space="preserve">1) </t>
    </r>
    <r>
      <rPr>
        <vertAlign val="superscript"/>
        <sz val="8"/>
        <rFont val="MetaNormalLF-Roman"/>
        <family val="2"/>
      </rPr>
      <t xml:space="preserve"> </t>
    </r>
    <r>
      <rPr>
        <sz val="8"/>
        <rFont val="MetaNormalLF-Roman"/>
        <family val="2"/>
      </rPr>
      <t xml:space="preserve">Z. B. für Duschen. </t>
    </r>
  </si>
  <si>
    <t xml:space="preserve">4) Wie Energiebilanz, jedoch ohne Energieverbrauch für Gewerbeflächen von Selbständigenhaushalten.  </t>
  </si>
  <si>
    <r>
      <t xml:space="preserve">Warmwasser </t>
    </r>
    <r>
      <rPr>
        <vertAlign val="superscript"/>
        <sz val="9"/>
        <rFont val="MetaNormalLF-Roman"/>
        <family val="2"/>
      </rPr>
      <t xml:space="preserve">1) </t>
    </r>
    <r>
      <rPr>
        <sz val="9"/>
        <rFont val="MetaNormalLF-Roman"/>
        <family val="2"/>
      </rPr>
      <t xml:space="preserve"> </t>
    </r>
  </si>
  <si>
    <r>
      <t xml:space="preserve">Sonstige Prozesswärme </t>
    </r>
    <r>
      <rPr>
        <vertAlign val="superscript"/>
        <sz val="9"/>
        <rFont val="MetaNormalLF-Roman"/>
        <family val="2"/>
      </rPr>
      <t>2)</t>
    </r>
  </si>
  <si>
    <r>
      <t>Mechanische Energie 3</t>
    </r>
    <r>
      <rPr>
        <vertAlign val="superscript"/>
        <sz val="9"/>
        <rFont val="MetaNormalLF-Roman"/>
        <family val="2"/>
      </rPr>
      <t>)</t>
    </r>
  </si>
  <si>
    <r>
      <t xml:space="preserve">nachrichtl.: nicht temperaturbereinigt </t>
    </r>
    <r>
      <rPr>
        <vertAlign val="superscript"/>
        <sz val="9"/>
        <rFont val="MetaNormalLF-Roman"/>
        <family val="2"/>
      </rPr>
      <t>4)</t>
    </r>
  </si>
  <si>
    <t xml:space="preserve">4) Wie Energiebilanz, jedoch ohne Energieverbrauch für Gewerbeflächen von Selbständigenhaushalten. </t>
  </si>
  <si>
    <t>4) Wie Energiebilanz, jedoch ohne Energieverbrauch für Gewerbeflächen von Selbständigenhaushalten. - 6) Jahresdurchschnittswerte.</t>
  </si>
  <si>
    <r>
      <t xml:space="preserve">Warmwasser </t>
    </r>
    <r>
      <rPr>
        <vertAlign val="superscript"/>
        <sz val="9"/>
        <rFont val="MetaNormalLF-Roman"/>
        <family val="2"/>
      </rPr>
      <t>1)</t>
    </r>
  </si>
  <si>
    <r>
      <t>Sonstige Prozesswärme 2</t>
    </r>
    <r>
      <rPr>
        <vertAlign val="superscript"/>
        <sz val="9"/>
        <rFont val="MetaNormalLF-Roman"/>
        <family val="2"/>
      </rPr>
      <t>)</t>
    </r>
  </si>
  <si>
    <r>
      <t>nachrichtl.: Anzahl der Haushalte (lt. VGR</t>
    </r>
    <r>
      <rPr>
        <vertAlign val="superscript"/>
        <sz val="9"/>
        <rFont val="MetaNormalLF-Roman"/>
        <family val="2"/>
      </rPr>
      <t xml:space="preserve"> 5)</t>
    </r>
    <r>
      <rPr>
        <sz val="9"/>
        <rFont val="MetaNormalLF-Roman"/>
        <family val="2"/>
      </rPr>
      <t xml:space="preserve">) </t>
    </r>
  </si>
  <si>
    <t>5) Jahresdurchschnittswerte.</t>
  </si>
  <si>
    <t>1) Z. B. für Duschen.</t>
  </si>
  <si>
    <r>
      <t>Warmwasser</t>
    </r>
    <r>
      <rPr>
        <vertAlign val="superscript"/>
        <sz val="9"/>
        <rFont val="MetaNormalLF-Roman"/>
        <family val="2"/>
      </rPr>
      <t xml:space="preserve"> 1)</t>
    </r>
    <r>
      <rPr>
        <sz val="9"/>
        <rFont val="MetaNormalLF-Roman"/>
        <family val="2"/>
      </rPr>
      <t/>
    </r>
  </si>
  <si>
    <r>
      <t xml:space="preserve">sonstige Prozesswärme </t>
    </r>
    <r>
      <rPr>
        <vertAlign val="superscript"/>
        <sz val="9"/>
        <rFont val="MetaNormalLF-Roman"/>
        <family val="2"/>
      </rPr>
      <t>2)</t>
    </r>
  </si>
  <si>
    <r>
      <t xml:space="preserve">mechanische Energie </t>
    </r>
    <r>
      <rPr>
        <vertAlign val="superscript"/>
        <sz val="9"/>
        <rFont val="MetaNormalLF-Roman"/>
        <family val="2"/>
      </rPr>
      <t>3)</t>
    </r>
  </si>
  <si>
    <r>
      <t>sonstige Prozesswärme 2</t>
    </r>
    <r>
      <rPr>
        <vertAlign val="superscript"/>
        <sz val="9"/>
        <rFont val="MetaNormalLF-Roman"/>
        <family val="2"/>
      </rPr>
      <t>)</t>
    </r>
  </si>
  <si>
    <r>
      <t>2012</t>
    </r>
    <r>
      <rPr>
        <vertAlign val="superscript"/>
        <sz val="10"/>
        <rFont val="MetaNormalLF-Roman"/>
        <family val="2"/>
      </rPr>
      <t>1)</t>
    </r>
  </si>
  <si>
    <t>2) Einschl. direkter Energieverbrauch.</t>
  </si>
  <si>
    <t>3) Einschl. Vorratsveränderung, Fackelverluste und statistische Differenzen.</t>
  </si>
  <si>
    <t>4) Zu Herstellungspreisen ohne Gütersteuern.</t>
  </si>
  <si>
    <r>
      <t xml:space="preserve">Gesamtwirtschaftliche Bezugszahlen
Mrd. EUR in jeweiligen Preisen </t>
    </r>
    <r>
      <rPr>
        <b/>
        <vertAlign val="superscript"/>
        <sz val="10"/>
        <rFont val="MetaNormalLF-Roman"/>
        <family val="2"/>
      </rPr>
      <t>4)</t>
    </r>
  </si>
  <si>
    <t xml:space="preserve">Letzte Verwendung  2) </t>
  </si>
  <si>
    <t>Konsum der privaten Haushalte im Inland 2)</t>
  </si>
  <si>
    <t>übrige letzte inländische Verwendung 3)</t>
  </si>
  <si>
    <t xml:space="preserve">Konsum der privaten Haushalte im Inland 2) </t>
  </si>
  <si>
    <t>Veränderung
2010 gegenüber 2000</t>
  </si>
  <si>
    <r>
      <rPr>
        <i/>
        <sz val="9"/>
        <rFont val="Calibri"/>
        <family val="2"/>
      </rPr>
      <t>−</t>
    </r>
  </si>
  <si>
    <t>Tabelle 3.5.2.3: Emissionsrelevanter Energieverbrauch im Inland nach Energieträgern 2012</t>
  </si>
  <si>
    <t xml:space="preserve">Alle Produktionsbereiche u. Private Haushalte (Inlandskonzept) </t>
  </si>
  <si>
    <t>3.2.2/3.3.4</t>
  </si>
  <si>
    <t>3.3.1/3.3.4</t>
  </si>
  <si>
    <t>3.2.1 (Teil2)/3.3.1/3.3.4</t>
  </si>
  <si>
    <t>3.2.1/3.3.1/ 3.3.4</t>
  </si>
  <si>
    <t>Tabelle 3.5.1: Emissionsrelevanter Energieverbrauch im Inland nach Produktionsbereichen</t>
  </si>
  <si>
    <t>Erschienen am 11. Dezember 2014</t>
  </si>
  <si>
    <t>Tabelle 3.4.2: Energiegehalt der Güter der letzten Verwendung 2010</t>
  </si>
  <si>
    <t>Tabelle 3.4.3: Energieverbrauch der Produktionsbereiche im In- und Ausland bei der Herstellung der Güter der letzten Verwendung 2010</t>
  </si>
  <si>
    <t>Tabelle 3.5.3: Emissionsrelevanter Energieverbrauch im Inland nach Wirtschaftsbereichen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</si>
</sst>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43" formatCode="_-* #,##0.00\ _€_-;\-* #,##0.00\ _€_-;_-* &quot;-&quot;??\ _€_-;_-@_-"/>
    <numFmt numFmtId="164" formatCode="_-* #,##0.00\ _D_M_-;\-* #,##0.00\ _D_M_-;_-* &quot;-&quot;??\ _D_M_-;_-@_-"/>
    <numFmt numFmtId="165" formatCode="General_)"/>
    <numFmt numFmtId="166" formatCode="@*.\ "/>
    <numFmt numFmtId="167" formatCode="@*."/>
    <numFmt numFmtId="168" formatCode="#\ ###\ ##0__"/>
    <numFmt numFmtId="169" formatCode="[=0]\-_W;[&gt;0]#\ ###_W;_I#\ ##0_W"/>
    <numFmt numFmtId="170" formatCode="###\ ###\ ##0\ \ \ ;[Red]\-###\ ###\ ##0\ \ \ ;\-\ \ \ "/>
    <numFmt numFmtId="171" formatCode="###\ ##0.0\ \ \ ;[Red]\-###\ ##0.0\ \ \ ;\-"/>
    <numFmt numFmtId="172" formatCode="###\ ##0.0\ \ \ ;[Red]\-###\ ##0.0\ \ \ ;\-\ \ \ "/>
    <numFmt numFmtId="173" formatCode="_(&quot;$&quot;* #,##0_);_(&quot;$&quot;* \(#,##0\);_(&quot;$&quot;* &quot;-&quot;_);_(@_)"/>
    <numFmt numFmtId="174" formatCode="_(* #,##0_);_(* \(#,##0\);_(* &quot;-&quot;_);_(@_)"/>
    <numFmt numFmtId="175" formatCode="###\ ###\ ##0;[Red]\-###\ ###\ ##0;\-"/>
    <numFmt numFmtId="176" formatCode="###\ ##0.0;[Red]\-###\ ##0.0;\-"/>
    <numFmt numFmtId="177" formatCode="@*.\."/>
    <numFmt numFmtId="178" formatCode="0.0"/>
    <numFmt numFmtId="179" formatCode="#,##0.0"/>
    <numFmt numFmtId="180" formatCode="@\ *."/>
    <numFmt numFmtId="181" formatCode="\ \ \ \ \ \ \ \ \ \ @\ *."/>
    <numFmt numFmtId="182" formatCode="\ \ \ \ \ \ \ \ \ \ \ \ @\ *."/>
    <numFmt numFmtId="183" formatCode="\ \ \ \ \ \ \ \ \ \ \ \ @"/>
    <numFmt numFmtId="184" formatCode="\ \ \ \ \ \ \ \ \ \ \ \ \ @\ *."/>
    <numFmt numFmtId="185" formatCode="\ @\ *."/>
    <numFmt numFmtId="186" formatCode="\ @"/>
    <numFmt numFmtId="187" formatCode="\ \ @\ *."/>
    <numFmt numFmtId="188" formatCode="\ \ @"/>
    <numFmt numFmtId="189" formatCode="\ \ \ @\ *."/>
    <numFmt numFmtId="190" formatCode="\ \ \ @"/>
    <numFmt numFmtId="191" formatCode="\ \ \ \ @\ *."/>
    <numFmt numFmtId="192" formatCode="\ \ \ \ @"/>
    <numFmt numFmtId="193" formatCode="\ \ \ \ \ \ @\ *."/>
    <numFmt numFmtId="194" formatCode="\ \ \ \ \ \ @"/>
    <numFmt numFmtId="195" formatCode="\ \ \ \ \ \ \ @\ *."/>
    <numFmt numFmtId="196" formatCode="\ \ \ \ \ \ \ \ \ @\ *."/>
    <numFmt numFmtId="197" formatCode="\ \ \ \ \ \ \ \ \ @"/>
    <numFmt numFmtId="198" formatCode="#\ ##0"/>
    <numFmt numFmtId="199" formatCode="#\ ###\ ##0"/>
    <numFmt numFmtId="200" formatCode="0_ ;[Red]\-0\ "/>
    <numFmt numFmtId="201" formatCode="0.0_ ;[Red]\-0.0\ "/>
  </numFmts>
  <fonts count="70">
    <font>
      <sz val="10"/>
      <name val="Arial"/>
    </font>
    <font>
      <sz val="10"/>
      <name val="Arial"/>
      <family val="2"/>
    </font>
    <font>
      <sz val="12"/>
      <name val="Arial MT"/>
    </font>
    <font>
      <sz val="10"/>
      <name val="MetaNormalLF-Roman"/>
      <family val="2"/>
    </font>
    <font>
      <b/>
      <sz val="10"/>
      <name val="MetaNormalLF-Roman"/>
      <family val="2"/>
    </font>
    <font>
      <b/>
      <sz val="14"/>
      <name val="MetaNormalLF-Roman"/>
      <family val="2"/>
    </font>
    <font>
      <sz val="11"/>
      <name val="MetaNormalLF-Roman"/>
      <family val="2"/>
    </font>
    <font>
      <u/>
      <sz val="7.5"/>
      <color indexed="12"/>
      <name val="Arial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b/>
      <sz val="9"/>
      <name val="MetaNormalLF-Roman"/>
      <family val="2"/>
    </font>
    <font>
      <sz val="8"/>
      <name val="MetaNormalLF-Roman"/>
      <family val="2"/>
    </font>
    <font>
      <b/>
      <sz val="12"/>
      <name val="MetaNormalLF-Roman"/>
      <family val="2"/>
    </font>
    <font>
      <sz val="8"/>
      <name val="Arial"/>
      <family val="2"/>
    </font>
    <font>
      <b/>
      <sz val="11"/>
      <name val="MetaNormalLF-Roman"/>
      <family val="2"/>
    </font>
    <font>
      <sz val="9"/>
      <name val="MetaNormalLF-Roman"/>
      <family val="2"/>
    </font>
    <font>
      <b/>
      <sz val="8"/>
      <name val="MetaNormalLF-Roman"/>
      <family val="2"/>
    </font>
    <font>
      <i/>
      <sz val="8"/>
      <name val="MetaNormalLF-Roman"/>
      <family val="2"/>
    </font>
    <font>
      <i/>
      <sz val="9"/>
      <name val="MetaNormalLF-Roman"/>
      <family val="2"/>
    </font>
    <font>
      <sz val="10"/>
      <color indexed="10"/>
      <name val="MetaNormalLF-Roman"/>
      <family val="2"/>
    </font>
    <font>
      <b/>
      <sz val="10"/>
      <color indexed="10"/>
      <name val="MetaNormalLF-Roman"/>
      <family val="2"/>
    </font>
    <font>
      <b/>
      <sz val="11"/>
      <color indexed="10"/>
      <name val="MetaNormalLF-Roman"/>
      <family val="2"/>
    </font>
    <font>
      <sz val="9"/>
      <color indexed="10"/>
      <name val="MetaNormalLF-Roman"/>
      <family val="2"/>
    </font>
    <font>
      <sz val="9"/>
      <color indexed="50"/>
      <name val="MetaNormalLF-Roman"/>
      <family val="2"/>
    </font>
    <font>
      <b/>
      <sz val="12"/>
      <color indexed="10"/>
      <name val="MetaNormalLF-Roman"/>
      <family val="2"/>
    </font>
    <font>
      <i/>
      <sz val="10"/>
      <color indexed="23"/>
      <name val="MetaNormalLF-Roman"/>
      <family val="2"/>
    </font>
    <font>
      <u/>
      <sz val="10"/>
      <color indexed="12"/>
      <name val="MetaNormalLF-Roman"/>
      <family val="2"/>
    </font>
    <font>
      <b/>
      <sz val="8"/>
      <color indexed="10"/>
      <name val="MetaNormalLF-Roman"/>
      <family val="2"/>
    </font>
    <font>
      <b/>
      <vertAlign val="superscript"/>
      <sz val="10"/>
      <name val="MetaNormalLF-Roman"/>
      <family val="2"/>
    </font>
    <font>
      <b/>
      <sz val="9"/>
      <color indexed="10"/>
      <name val="MetaNormalLF-Roman"/>
      <family val="2"/>
    </font>
    <font>
      <b/>
      <vertAlign val="superscript"/>
      <sz val="12"/>
      <name val="MetaNormalLF-Roman"/>
      <family val="2"/>
    </font>
    <font>
      <vertAlign val="superscript"/>
      <sz val="9"/>
      <name val="MetaNormalLF-Roman"/>
      <family val="2"/>
    </font>
    <font>
      <sz val="10"/>
      <color indexed="23"/>
      <name val="MetaNormalLF-Roman"/>
      <family val="2"/>
    </font>
    <font>
      <b/>
      <sz val="12"/>
      <color indexed="23"/>
      <name val="MetaNormalLF-Roman"/>
      <family val="2"/>
    </font>
    <font>
      <b/>
      <sz val="9"/>
      <color indexed="53"/>
      <name val="MetaNormalLF-Roman"/>
      <family val="2"/>
    </font>
    <font>
      <vertAlign val="superscript"/>
      <sz val="8"/>
      <name val="MetaNormalLF-Roman"/>
      <family val="2"/>
    </font>
    <font>
      <b/>
      <vertAlign val="subscript"/>
      <sz val="10"/>
      <name val="MetaNormalLF-Roman"/>
      <family val="2"/>
    </font>
    <font>
      <b/>
      <vertAlign val="superscript"/>
      <sz val="11"/>
      <name val="MetaNormalLF-Roman"/>
      <family val="2"/>
    </font>
    <font>
      <b/>
      <vertAlign val="superscript"/>
      <sz val="9"/>
      <name val="MetaNormalLF-Roman"/>
      <family val="2"/>
    </font>
    <font>
      <b/>
      <vertAlign val="superscript"/>
      <sz val="14"/>
      <name val="MetaNormalLF-Roman"/>
      <family val="2"/>
    </font>
    <font>
      <sz val="8"/>
      <color indexed="10"/>
      <name val="MetaNormalLF-Roman"/>
      <family val="2"/>
    </font>
    <font>
      <b/>
      <vertAlign val="subscript"/>
      <sz val="14"/>
      <name val="MetaNormalLF-Roman"/>
      <family val="2"/>
    </font>
    <font>
      <b/>
      <i/>
      <sz val="9"/>
      <name val="MetaNormalLF-Roman"/>
      <family val="2"/>
    </font>
    <font>
      <sz val="9"/>
      <name val="Arial"/>
      <family val="2"/>
    </font>
    <font>
      <sz val="14"/>
      <name val="MetaNormalLF-Roman"/>
      <family val="2"/>
    </font>
    <font>
      <sz val="12"/>
      <color indexed="10"/>
      <name val="Arial MT"/>
    </font>
    <font>
      <vertAlign val="subscript"/>
      <sz val="1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b/>
      <i/>
      <sz val="10"/>
      <color indexed="23"/>
      <name val="MetaNormalLF-Roman"/>
      <family val="2"/>
    </font>
    <font>
      <b/>
      <sz val="10"/>
      <color indexed="23"/>
      <name val="MetaNormalLF-Roman"/>
      <family val="2"/>
    </font>
    <font>
      <sz val="10"/>
      <name val="Calibri"/>
      <family val="2"/>
    </font>
    <font>
      <sz val="10"/>
      <color rgb="FF0000FF"/>
      <name val="MetaNormalLF-Roman"/>
      <family val="2"/>
    </font>
    <font>
      <i/>
      <sz val="10"/>
      <name val="MetaNormalLF-Roman"/>
      <family val="2"/>
    </font>
    <font>
      <b/>
      <sz val="10"/>
      <name val="Calibri"/>
      <family val="2"/>
    </font>
    <font>
      <sz val="10"/>
      <color indexed="12"/>
      <name val="MetaNormalLF-Roman"/>
      <family val="2"/>
    </font>
    <font>
      <sz val="10"/>
      <name val="Symbol"/>
      <family val="1"/>
      <charset val="2"/>
    </font>
    <font>
      <b/>
      <i/>
      <sz val="10"/>
      <name val="MetaNormalLF-Roman"/>
      <family val="2"/>
    </font>
    <font>
      <sz val="9"/>
      <name val="Calibri"/>
      <family val="2"/>
    </font>
    <font>
      <vertAlign val="subscript"/>
      <sz val="8"/>
      <name val="MetaNormalLF-Roman"/>
      <family val="2"/>
    </font>
    <font>
      <i/>
      <sz val="9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174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6" fontId="15" fillId="0" borderId="1" applyFill="0" applyBorder="0">
      <alignment horizontal="right" indent="1"/>
    </xf>
    <xf numFmtId="0" fontId="7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75" fontId="3" fillId="0" borderId="0">
      <alignment horizontal="right" indent="1"/>
    </xf>
    <xf numFmtId="165" fontId="2" fillId="0" borderId="0"/>
    <xf numFmtId="0" fontId="1" fillId="0" borderId="0"/>
    <xf numFmtId="0" fontId="1" fillId="0" borderId="0"/>
    <xf numFmtId="0" fontId="43" fillId="0" borderId="0"/>
    <xf numFmtId="0" fontId="1" fillId="0" borderId="0"/>
    <xf numFmtId="0" fontId="54" fillId="0" borderId="0" applyNumberFormat="0" applyFill="0" applyBorder="0" applyAlignment="0" applyProtection="0">
      <alignment vertical="top"/>
      <protection locked="0"/>
    </xf>
    <xf numFmtId="180" fontId="13" fillId="0" borderId="0"/>
    <xf numFmtId="49" fontId="13" fillId="0" borderId="0"/>
    <xf numFmtId="181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85" fontId="13" fillId="0" borderId="0"/>
    <xf numFmtId="186" fontId="55" fillId="0" borderId="0"/>
    <xf numFmtId="187" fontId="56" fillId="0" borderId="0"/>
    <xf numFmtId="188" fontId="55" fillId="0" borderId="0"/>
    <xf numFmtId="189" fontId="13" fillId="0" borderId="0"/>
    <xf numFmtId="190" fontId="13" fillId="0" borderId="0"/>
    <xf numFmtId="191" fontId="13" fillId="0" borderId="0"/>
    <xf numFmtId="192" fontId="55" fillId="0" borderId="0"/>
    <xf numFmtId="49" fontId="57" fillId="0" borderId="16" applyNumberFormat="0" applyFont="0" applyFill="0" applyBorder="0" applyProtection="0">
      <alignment horizontal="left" vertical="center" indent="5"/>
    </xf>
    <xf numFmtId="193" fontId="13" fillId="0" borderId="0">
      <alignment horizontal="center"/>
    </xf>
    <xf numFmtId="194" fontId="13" fillId="0" borderId="0">
      <alignment horizontal="center"/>
    </xf>
    <xf numFmtId="195" fontId="13" fillId="0" borderId="0">
      <alignment horizontal="center"/>
    </xf>
    <xf numFmtId="196" fontId="13" fillId="0" borderId="0">
      <alignment horizontal="center"/>
    </xf>
    <xf numFmtId="197" fontId="13" fillId="0" borderId="0">
      <alignment horizontal="center"/>
    </xf>
    <xf numFmtId="0" fontId="57" fillId="0" borderId="17">
      <alignment horizontal="left" vertical="center" wrapText="1" indent="2"/>
    </xf>
    <xf numFmtId="0" fontId="13" fillId="0" borderId="13"/>
    <xf numFmtId="180" fontId="55" fillId="0" borderId="0"/>
    <xf numFmtId="49" fontId="55" fillId="0" borderId="0"/>
  </cellStyleXfs>
  <cellXfs count="838">
    <xf numFmtId="0" fontId="0" fillId="0" borderId="0" xfId="0"/>
    <xf numFmtId="0" fontId="3" fillId="0" borderId="0" xfId="0" applyFont="1"/>
    <xf numFmtId="0" fontId="3" fillId="0" borderId="2" xfId="0" applyFont="1" applyBorder="1"/>
    <xf numFmtId="0" fontId="4" fillId="0" borderId="0" xfId="0" applyFont="1"/>
    <xf numFmtId="0" fontId="3" fillId="0" borderId="0" xfId="0" applyFont="1" applyBorder="1"/>
    <xf numFmtId="165" fontId="3" fillId="0" borderId="0" xfId="7" applyFont="1"/>
    <xf numFmtId="0" fontId="3" fillId="0" borderId="0" xfId="0" applyFont="1" applyAlignment="1">
      <alignment horizontal="left"/>
    </xf>
    <xf numFmtId="165" fontId="3" fillId="0" borderId="0" xfId="7" applyFont="1" applyBorder="1"/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5" fontId="3" fillId="0" borderId="2" xfId="7" applyFont="1" applyBorder="1"/>
    <xf numFmtId="165" fontId="3" fillId="0" borderId="2" xfId="7" applyFont="1" applyBorder="1" applyAlignment="1">
      <alignment horizontal="left"/>
    </xf>
    <xf numFmtId="0" fontId="3" fillId="0" borderId="0" xfId="0" applyFont="1" applyFill="1"/>
    <xf numFmtId="0" fontId="3" fillId="0" borderId="3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Continuous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Fill="1"/>
    <xf numFmtId="0" fontId="11" fillId="0" borderId="0" xfId="0" applyFont="1"/>
    <xf numFmtId="170" fontId="11" fillId="0" borderId="0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2" xfId="0" applyFont="1" applyBorder="1" applyAlignment="1">
      <alignment horizontal="centerContinuous"/>
    </xf>
    <xf numFmtId="0" fontId="11" fillId="0" borderId="0" xfId="0" applyFont="1" applyFill="1"/>
    <xf numFmtId="0" fontId="11" fillId="0" borderId="0" xfId="0" applyFont="1" applyBorder="1" applyAlignment="1"/>
    <xf numFmtId="49" fontId="11" fillId="0" borderId="0" xfId="0" applyNumberFormat="1" applyFont="1" applyBorder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3" fontId="11" fillId="0" borderId="0" xfId="0" applyNumberFormat="1" applyFont="1"/>
    <xf numFmtId="0" fontId="5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0" fontId="3" fillId="0" borderId="0" xfId="0" applyFont="1" applyAlignment="1">
      <alignment horizontal="centerContinuous"/>
    </xf>
    <xf numFmtId="0" fontId="3" fillId="0" borderId="2" xfId="0" applyFont="1" applyBorder="1" applyAlignment="1">
      <alignment horizontal="centerContinuous"/>
    </xf>
    <xf numFmtId="0" fontId="3" fillId="0" borderId="3" xfId="0" applyFont="1" applyBorder="1" applyAlignment="1">
      <alignment horizontal="centerContinuous" vertical="center"/>
    </xf>
    <xf numFmtId="0" fontId="3" fillId="0" borderId="4" xfId="0" applyFont="1" applyBorder="1" applyAlignment="1">
      <alignment horizontal="centerContinuous" vertical="center"/>
    </xf>
    <xf numFmtId="168" fontId="3" fillId="0" borderId="0" xfId="0" applyNumberFormat="1" applyFont="1" applyAlignment="1">
      <alignment horizontal="right"/>
    </xf>
    <xf numFmtId="165" fontId="3" fillId="0" borderId="0" xfId="7" applyFont="1" applyFill="1"/>
    <xf numFmtId="0" fontId="3" fillId="0" borderId="0" xfId="0" applyFont="1" applyAlignment="1"/>
    <xf numFmtId="168" fontId="15" fillId="0" borderId="0" xfId="0" applyNumberFormat="1" applyFont="1" applyBorder="1"/>
    <xf numFmtId="0" fontId="3" fillId="0" borderId="5" xfId="0" applyFont="1" applyFill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center" vertical="center" wrapText="1"/>
    </xf>
    <xf numFmtId="0" fontId="3" fillId="0" borderId="5" xfId="8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170" fontId="15" fillId="0" borderId="0" xfId="0" applyNumberFormat="1" applyFont="1" applyFill="1" applyBorder="1" applyAlignment="1">
      <alignment horizontal="right"/>
    </xf>
    <xf numFmtId="0" fontId="15" fillId="0" borderId="0" xfId="0" applyFont="1" applyBorder="1"/>
    <xf numFmtId="0" fontId="15" fillId="0" borderId="0" xfId="0" applyFont="1" applyBorder="1" applyAlignment="1"/>
    <xf numFmtId="0" fontId="15" fillId="0" borderId="0" xfId="0" applyFont="1"/>
    <xf numFmtId="172" fontId="15" fillId="0" borderId="0" xfId="0" applyNumberFormat="1" applyFont="1" applyBorder="1" applyAlignment="1">
      <alignment vertical="center"/>
    </xf>
    <xf numFmtId="1" fontId="15" fillId="0" borderId="0" xfId="0" applyNumberFormat="1" applyFont="1"/>
    <xf numFmtId="0" fontId="16" fillId="0" borderId="0" xfId="0" applyFont="1" applyAlignment="1">
      <alignment horizontal="centerContinuous" vertical="center"/>
    </xf>
    <xf numFmtId="49" fontId="15" fillId="0" borderId="0" xfId="0" applyNumberFormat="1" applyFont="1" applyFill="1" applyBorder="1" applyAlignment="1">
      <alignment horizontal="left"/>
    </xf>
    <xf numFmtId="170" fontId="17" fillId="0" borderId="0" xfId="0" applyNumberFormat="1" applyFont="1" applyFill="1" applyBorder="1" applyAlignment="1">
      <alignment horizontal="right"/>
    </xf>
    <xf numFmtId="0" fontId="17" fillId="0" borderId="0" xfId="0" applyFont="1"/>
    <xf numFmtId="166" fontId="15" fillId="0" borderId="0" xfId="0" applyNumberFormat="1" applyFont="1" applyBorder="1" applyAlignment="1">
      <alignment horizontal="left" indent="1"/>
    </xf>
    <xf numFmtId="167" fontId="11" fillId="0" borderId="0" xfId="0" applyNumberFormat="1" applyFont="1" applyBorder="1" applyAlignment="1">
      <alignment horizontal="left" vertical="center" wrapText="1" indent="1"/>
    </xf>
    <xf numFmtId="0" fontId="15" fillId="0" borderId="0" xfId="8" applyFont="1" applyFill="1" applyBorder="1" applyAlignment="1">
      <alignment horizontal="center" vertical="center" wrapText="1"/>
    </xf>
    <xf numFmtId="0" fontId="3" fillId="0" borderId="0" xfId="0" applyFont="1" applyBorder="1" applyAlignment="1"/>
    <xf numFmtId="0" fontId="15" fillId="0" borderId="0" xfId="0" applyFont="1" applyAlignment="1"/>
    <xf numFmtId="0" fontId="15" fillId="0" borderId="7" xfId="0" applyFont="1" applyBorder="1" applyAlignment="1">
      <alignment horizont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5" fillId="0" borderId="0" xfId="0" applyFont="1" applyFill="1" applyAlignment="1">
      <alignment vertical="center"/>
    </xf>
    <xf numFmtId="0" fontId="8" fillId="0" borderId="0" xfId="0" applyFont="1" applyAlignment="1">
      <alignment horizontal="left" vertical="center"/>
    </xf>
    <xf numFmtId="170" fontId="15" fillId="0" borderId="0" xfId="0" applyNumberFormat="1" applyFont="1"/>
    <xf numFmtId="0" fontId="15" fillId="0" borderId="0" xfId="0" applyFont="1" applyBorder="1" applyAlignment="1">
      <alignment horizontal="center" vertical="center"/>
    </xf>
    <xf numFmtId="166" fontId="15" fillId="0" borderId="7" xfId="0" applyNumberFormat="1" applyFont="1" applyBorder="1" applyAlignment="1">
      <alignment horizontal="left" vertical="center" indent="1"/>
    </xf>
    <xf numFmtId="166" fontId="10" fillId="0" borderId="7" xfId="0" applyNumberFormat="1" applyFont="1" applyBorder="1" applyAlignment="1">
      <alignment horizontal="left" vertical="center" indent="1"/>
    </xf>
    <xf numFmtId="0" fontId="1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8" fillId="0" borderId="1" xfId="0" applyFont="1" applyBorder="1" applyAlignment="1">
      <alignment vertical="center"/>
    </xf>
    <xf numFmtId="0" fontId="10" fillId="0" borderId="0" xfId="0" applyFont="1"/>
    <xf numFmtId="0" fontId="15" fillId="0" borderId="7" xfId="0" applyFont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75" fontId="15" fillId="0" borderId="0" xfId="6" applyFont="1" applyFill="1" applyAlignment="1">
      <alignment horizontal="right" vertical="center" indent="1"/>
    </xf>
    <xf numFmtId="175" fontId="10" fillId="0" borderId="0" xfId="6" applyFont="1" applyFill="1" applyAlignment="1">
      <alignment horizontal="right" vertical="center" indent="1"/>
    </xf>
    <xf numFmtId="0" fontId="21" fillId="0" borderId="0" xfId="0" applyFont="1" applyAlignment="1">
      <alignment horizontal="center" vertical="center"/>
    </xf>
    <xf numFmtId="0" fontId="15" fillId="0" borderId="9" xfId="0" applyFont="1" applyBorder="1" applyAlignment="1">
      <alignment horizontal="center"/>
    </xf>
    <xf numFmtId="165" fontId="19" fillId="0" borderId="0" xfId="7" applyFont="1"/>
    <xf numFmtId="0" fontId="4" fillId="0" borderId="0" xfId="0" applyFont="1" applyFill="1"/>
    <xf numFmtId="0" fontId="20" fillId="0" borderId="2" xfId="0" applyFont="1" applyFill="1" applyBorder="1" applyAlignment="1">
      <alignment horizontal="left"/>
    </xf>
    <xf numFmtId="177" fontId="23" fillId="0" borderId="1" xfId="0" applyNumberFormat="1" applyFont="1" applyBorder="1" applyAlignment="1"/>
    <xf numFmtId="0" fontId="3" fillId="0" borderId="7" xfId="0" applyFont="1" applyBorder="1" applyAlignment="1">
      <alignment horizontal="center"/>
    </xf>
    <xf numFmtId="165" fontId="15" fillId="0" borderId="0" xfId="7" applyFont="1"/>
    <xf numFmtId="168" fontId="10" fillId="0" borderId="0" xfId="0" applyNumberFormat="1" applyFont="1" applyBorder="1"/>
    <xf numFmtId="165" fontId="3" fillId="0" borderId="0" xfId="7" applyFont="1" applyAlignment="1">
      <alignment horizontal="right"/>
    </xf>
    <xf numFmtId="165" fontId="3" fillId="0" borderId="0" xfId="7" quotePrefix="1" applyFont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15" fillId="0" borderId="0" xfId="0" applyFont="1" applyAlignment="1">
      <alignment horizontal="center"/>
    </xf>
    <xf numFmtId="0" fontId="20" fillId="0" borderId="2" xfId="0" applyFont="1" applyBorder="1"/>
    <xf numFmtId="3" fontId="15" fillId="0" borderId="0" xfId="0" applyNumberFormat="1" applyFont="1"/>
    <xf numFmtId="3" fontId="22" fillId="0" borderId="0" xfId="0" applyNumberFormat="1" applyFont="1"/>
    <xf numFmtId="3" fontId="15" fillId="0" borderId="0" xfId="0" applyNumberFormat="1" applyFont="1" applyFill="1" applyBorder="1"/>
    <xf numFmtId="3" fontId="15" fillId="0" borderId="0" xfId="0" applyNumberFormat="1" applyFont="1" applyBorder="1"/>
    <xf numFmtId="0" fontId="3" fillId="0" borderId="0" xfId="0" applyFont="1" applyFill="1" applyBorder="1"/>
    <xf numFmtId="0" fontId="3" fillId="0" borderId="0" xfId="0" applyFont="1" applyFill="1" applyAlignment="1">
      <alignment horizontal="left"/>
    </xf>
    <xf numFmtId="0" fontId="5" fillId="0" borderId="0" xfId="0" applyFont="1" applyFill="1"/>
    <xf numFmtId="0" fontId="4" fillId="0" borderId="0" xfId="0" applyFont="1" applyBorder="1"/>
    <xf numFmtId="3" fontId="10" fillId="0" borderId="0" xfId="0" applyNumberFormat="1" applyFont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7" xfId="0" applyFont="1" applyBorder="1"/>
    <xf numFmtId="0" fontId="3" fillId="0" borderId="7" xfId="0" applyFont="1" applyFill="1" applyBorder="1"/>
    <xf numFmtId="0" fontId="3" fillId="0" borderId="7" xfId="0" applyFont="1" applyFill="1" applyBorder="1" applyAlignment="1">
      <alignment horizontal="center"/>
    </xf>
    <xf numFmtId="0" fontId="20" fillId="0" borderId="0" xfId="0" applyFont="1" applyAlignment="1">
      <alignment horizontal="left" vertical="center"/>
    </xf>
    <xf numFmtId="1" fontId="3" fillId="0" borderId="0" xfId="0" applyNumberFormat="1" applyFont="1"/>
    <xf numFmtId="49" fontId="3" fillId="0" borderId="4" xfId="0" applyNumberFormat="1" applyFont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67" fontId="4" fillId="0" borderId="0" xfId="0" applyNumberFormat="1" applyFont="1" applyBorder="1"/>
    <xf numFmtId="0" fontId="8" fillId="0" borderId="0" xfId="0" applyFont="1"/>
    <xf numFmtId="0" fontId="15" fillId="0" borderId="0" xfId="0" quotePrefix="1" applyFont="1" applyBorder="1" applyAlignment="1">
      <alignment horizontal="center"/>
    </xf>
    <xf numFmtId="177" fontId="3" fillId="0" borderId="0" xfId="0" applyNumberFormat="1" applyFont="1" applyBorder="1" applyAlignment="1">
      <alignment horizontal="left"/>
    </xf>
    <xf numFmtId="167" fontId="3" fillId="0" borderId="0" xfId="0" applyNumberFormat="1" applyFont="1" applyFill="1" applyBorder="1" applyAlignment="1">
      <alignment horizontal="left" indent="1"/>
    </xf>
    <xf numFmtId="167" fontId="4" fillId="0" borderId="0" xfId="0" applyNumberFormat="1" applyFont="1" applyFill="1" applyBorder="1" applyAlignment="1">
      <alignment horizontal="left" indent="1"/>
    </xf>
    <xf numFmtId="0" fontId="3" fillId="0" borderId="4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/>
    </xf>
    <xf numFmtId="0" fontId="25" fillId="0" borderId="0" xfId="0" applyFont="1" applyAlignment="1">
      <alignment horizontal="left"/>
    </xf>
    <xf numFmtId="49" fontId="26" fillId="0" borderId="0" xfId="4" applyNumberFormat="1" applyFont="1" applyFill="1" applyAlignment="1" applyProtection="1"/>
    <xf numFmtId="49" fontId="26" fillId="0" borderId="0" xfId="4" applyNumberFormat="1" applyFont="1" applyAlignment="1" applyProtection="1"/>
    <xf numFmtId="0" fontId="3" fillId="0" borderId="7" xfId="0" applyFont="1" applyFill="1" applyBorder="1" applyAlignment="1">
      <alignment vertical="center" wrapText="1"/>
    </xf>
    <xf numFmtId="0" fontId="6" fillId="0" borderId="0" xfId="0" applyFont="1"/>
    <xf numFmtId="0" fontId="3" fillId="0" borderId="10" xfId="0" applyFont="1" applyBorder="1"/>
    <xf numFmtId="0" fontId="3" fillId="0" borderId="11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 vertical="center"/>
    </xf>
    <xf numFmtId="3" fontId="15" fillId="0" borderId="0" xfId="0" applyNumberFormat="1" applyFont="1" applyBorder="1" applyAlignment="1">
      <alignment horizontal="right" indent="1"/>
    </xf>
    <xf numFmtId="3" fontId="18" fillId="0" borderId="0" xfId="0" applyNumberFormat="1" applyFont="1" applyBorder="1" applyAlignment="1">
      <alignment horizontal="right" indent="1"/>
    </xf>
    <xf numFmtId="167" fontId="15" fillId="0" borderId="11" xfId="0" applyNumberFormat="1" applyFont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left"/>
    </xf>
    <xf numFmtId="49" fontId="14" fillId="0" borderId="0" xfId="0" applyNumberFormat="1" applyFont="1" applyFill="1" applyAlignment="1">
      <alignment horizontal="left"/>
    </xf>
    <xf numFmtId="167" fontId="15" fillId="0" borderId="0" xfId="0" applyNumberFormat="1" applyFont="1" applyBorder="1" applyAlignment="1">
      <alignment horizontal="left" vertical="center" wrapText="1" indent="1"/>
    </xf>
    <xf numFmtId="0" fontId="3" fillId="0" borderId="11" xfId="0" applyFont="1" applyBorder="1" applyAlignment="1">
      <alignment horizontal="left" indent="1"/>
    </xf>
    <xf numFmtId="166" fontId="15" fillId="0" borderId="11" xfId="0" applyNumberFormat="1" applyFont="1" applyBorder="1" applyAlignment="1">
      <alignment horizontal="left" vertical="center" indent="1"/>
    </xf>
    <xf numFmtId="166" fontId="10" fillId="0" borderId="11" xfId="0" applyNumberFormat="1" applyFont="1" applyBorder="1" applyAlignment="1">
      <alignment horizontal="left" vertical="center" indent="1"/>
    </xf>
    <xf numFmtId="0" fontId="3" fillId="0" borderId="6" xfId="8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/>
    <xf numFmtId="0" fontId="11" fillId="0" borderId="2" xfId="0" applyFont="1" applyBorder="1"/>
    <xf numFmtId="175" fontId="10" fillId="0" borderId="0" xfId="6" applyFont="1" applyFill="1" applyBorder="1" applyAlignment="1">
      <alignment horizontal="right" vertical="center" indent="1"/>
    </xf>
    <xf numFmtId="0" fontId="8" fillId="0" borderId="0" xfId="0" applyFont="1" applyFill="1"/>
    <xf numFmtId="0" fontId="16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11" fillId="0" borderId="2" xfId="0" applyFont="1" applyFill="1" applyBorder="1" applyAlignment="1">
      <alignment horizontal="centerContinuous"/>
    </xf>
    <xf numFmtId="170" fontId="15" fillId="0" borderId="0" xfId="0" applyNumberFormat="1" applyFont="1" applyFill="1"/>
    <xf numFmtId="1" fontId="15" fillId="0" borderId="0" xfId="0" applyNumberFormat="1" applyFont="1" applyFill="1"/>
    <xf numFmtId="0" fontId="15" fillId="0" borderId="0" xfId="0" applyFont="1" applyFill="1" applyBorder="1" applyAlignment="1"/>
    <xf numFmtId="0" fontId="15" fillId="0" borderId="0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/>
    <xf numFmtId="0" fontId="11" fillId="0" borderId="0" xfId="0" applyFont="1" applyFill="1" applyAlignment="1">
      <alignment vertical="center"/>
    </xf>
    <xf numFmtId="3" fontId="11" fillId="0" borderId="0" xfId="0" applyNumberFormat="1" applyFont="1" applyFill="1" applyAlignment="1">
      <alignment vertical="center"/>
    </xf>
    <xf numFmtId="175" fontId="11" fillId="0" borderId="0" xfId="0" applyNumberFormat="1" applyFont="1" applyFill="1"/>
    <xf numFmtId="0" fontId="14" fillId="0" borderId="0" xfId="0" applyFont="1" applyAlignment="1">
      <alignment horizontal="left"/>
    </xf>
    <xf numFmtId="0" fontId="5" fillId="0" borderId="0" xfId="0" applyFont="1" applyFill="1" applyAlignment="1">
      <alignment horizontal="left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1" fillId="0" borderId="0" xfId="0" applyFont="1" applyBorder="1"/>
    <xf numFmtId="0" fontId="3" fillId="0" borderId="0" xfId="0" applyFont="1" applyFill="1" applyAlignment="1"/>
    <xf numFmtId="175" fontId="4" fillId="0" borderId="11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left" vertical="center" indent="1"/>
    </xf>
    <xf numFmtId="175" fontId="15" fillId="0" borderId="11" xfId="0" applyNumberFormat="1" applyFont="1" applyFill="1" applyBorder="1" applyAlignment="1">
      <alignment horizontal="center" vertical="center"/>
    </xf>
    <xf numFmtId="175" fontId="15" fillId="0" borderId="0" xfId="0" applyNumberFormat="1" applyFont="1" applyFill="1" applyBorder="1" applyAlignment="1">
      <alignment vertical="center"/>
    </xf>
    <xf numFmtId="167" fontId="15" fillId="0" borderId="0" xfId="0" applyNumberFormat="1" applyFont="1" applyFill="1" applyBorder="1" applyAlignment="1">
      <alignment horizontal="left" vertical="center" indent="2"/>
    </xf>
    <xf numFmtId="175" fontId="15" fillId="0" borderId="0" xfId="0" applyNumberFormat="1" applyFont="1" applyFill="1" applyBorder="1" applyAlignment="1">
      <alignment horizontal="right" vertical="center" indent="1"/>
    </xf>
    <xf numFmtId="175" fontId="10" fillId="0" borderId="0" xfId="0" applyNumberFormat="1" applyFont="1" applyFill="1" applyBorder="1" applyAlignment="1">
      <alignment horizontal="left" vertical="center" indent="1"/>
    </xf>
    <xf numFmtId="175" fontId="15" fillId="0" borderId="11" xfId="0" applyNumberFormat="1" applyFont="1" applyFill="1" applyBorder="1" applyAlignment="1">
      <alignment horizontal="left" vertical="center"/>
    </xf>
    <xf numFmtId="178" fontId="15" fillId="0" borderId="0" xfId="0" applyNumberFormat="1" applyFont="1" applyFill="1" applyBorder="1" applyAlignment="1">
      <alignment horizontal="right" vertical="center" indent="1"/>
    </xf>
    <xf numFmtId="175" fontId="15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175" fontId="3" fillId="0" borderId="0" xfId="0" applyNumberFormat="1" applyFont="1" applyFill="1" applyAlignment="1">
      <alignment horizontal="right" vertical="center" indent="1"/>
    </xf>
    <xf numFmtId="43" fontId="3" fillId="0" borderId="0" xfId="0" applyNumberFormat="1" applyFont="1" applyFill="1"/>
    <xf numFmtId="165" fontId="20" fillId="0" borderId="0" xfId="7" applyFont="1"/>
    <xf numFmtId="0" fontId="27" fillId="0" borderId="0" xfId="0" applyFont="1"/>
    <xf numFmtId="165" fontId="20" fillId="0" borderId="2" xfId="7" applyFont="1" applyBorder="1"/>
    <xf numFmtId="0" fontId="27" fillId="0" borderId="2" xfId="0" applyFont="1" applyBorder="1"/>
    <xf numFmtId="0" fontId="27" fillId="0" borderId="0" xfId="0" applyFont="1" applyFill="1"/>
    <xf numFmtId="49" fontId="3" fillId="0" borderId="0" xfId="0" applyNumberFormat="1" applyFont="1" applyFill="1" applyBorder="1" applyAlignment="1">
      <alignment horizontal="left" indent="1"/>
    </xf>
    <xf numFmtId="0" fontId="8" fillId="0" borderId="0" xfId="0" applyFont="1" applyFill="1" applyAlignment="1">
      <alignment vertical="center"/>
    </xf>
    <xf numFmtId="167" fontId="15" fillId="0" borderId="0" xfId="0" applyNumberFormat="1" applyFont="1" applyFill="1" applyBorder="1" applyAlignment="1">
      <alignment horizontal="left" vertical="center" indent="1"/>
    </xf>
    <xf numFmtId="0" fontId="8" fillId="0" borderId="7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175" fontId="12" fillId="0" borderId="11" xfId="0" applyNumberFormat="1" applyFont="1" applyFill="1" applyBorder="1" applyAlignment="1">
      <alignment horizontal="center" vertical="center"/>
    </xf>
    <xf numFmtId="175" fontId="18" fillId="0" borderId="0" xfId="0" applyNumberFormat="1" applyFont="1" applyFill="1" applyBorder="1" applyAlignment="1">
      <alignment horizontal="right" vertical="center" indent="1"/>
    </xf>
    <xf numFmtId="0" fontId="4" fillId="0" borderId="0" xfId="0" applyFont="1" applyBorder="1" applyAlignment="1">
      <alignment vertical="center"/>
    </xf>
    <xf numFmtId="0" fontId="12" fillId="0" borderId="0" xfId="0" applyFont="1" applyFill="1"/>
    <xf numFmtId="0" fontId="12" fillId="0" borderId="0" xfId="0" applyFont="1" applyAlignment="1">
      <alignment horizontal="left" vertical="center"/>
    </xf>
    <xf numFmtId="0" fontId="6" fillId="0" borderId="0" xfId="0" applyFont="1" applyFill="1"/>
    <xf numFmtId="0" fontId="12" fillId="0" borderId="0" xfId="0" applyFont="1" applyAlignment="1">
      <alignment horizontal="centerContinuous" vertical="center"/>
    </xf>
    <xf numFmtId="0" fontId="15" fillId="0" borderId="11" xfId="0" applyFont="1" applyFill="1" applyBorder="1" applyAlignment="1">
      <alignment horizontal="center" vertical="center"/>
    </xf>
    <xf numFmtId="3" fontId="15" fillId="0" borderId="0" xfId="0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3" fontId="15" fillId="0" borderId="0" xfId="0" applyNumberFormat="1" applyFont="1" applyBorder="1" applyAlignment="1">
      <alignment vertical="center"/>
    </xf>
    <xf numFmtId="179" fontId="10" fillId="0" borderId="0" xfId="0" applyNumberFormat="1" applyFont="1" applyBorder="1" applyAlignment="1">
      <alignment vertical="center"/>
    </xf>
    <xf numFmtId="175" fontId="3" fillId="0" borderId="0" xfId="0" applyNumberFormat="1" applyFont="1" applyFill="1" applyBorder="1" applyAlignment="1">
      <alignment horizontal="right" vertical="center" indent="1"/>
    </xf>
    <xf numFmtId="3" fontId="15" fillId="0" borderId="1" xfId="0" applyNumberFormat="1" applyFont="1" applyBorder="1" applyAlignment="1">
      <alignment vertical="center"/>
    </xf>
    <xf numFmtId="179" fontId="10" fillId="0" borderId="1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165" fontId="3" fillId="0" borderId="0" xfId="7" applyFont="1" applyFill="1" applyBorder="1"/>
    <xf numFmtId="0" fontId="15" fillId="0" borderId="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64" fontId="15" fillId="0" borderId="3" xfId="5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68" fontId="15" fillId="0" borderId="0" xfId="0" applyNumberFormat="1" applyFont="1" applyFill="1" applyBorder="1"/>
    <xf numFmtId="165" fontId="15" fillId="0" borderId="0" xfId="7" applyFont="1" applyBorder="1"/>
    <xf numFmtId="168" fontId="10" fillId="0" borderId="0" xfId="0" applyNumberFormat="1" applyFont="1" applyFill="1" applyBorder="1"/>
    <xf numFmtId="165" fontId="10" fillId="0" borderId="0" xfId="7" applyFont="1"/>
    <xf numFmtId="165" fontId="15" fillId="0" borderId="0" xfId="7" applyFont="1" applyAlignment="1">
      <alignment horizontal="right"/>
    </xf>
    <xf numFmtId="165" fontId="15" fillId="0" borderId="0" xfId="7" quotePrefix="1" applyFont="1" applyAlignment="1">
      <alignment horizontal="right"/>
    </xf>
    <xf numFmtId="177" fontId="10" fillId="0" borderId="7" xfId="0" applyNumberFormat="1" applyFont="1" applyBorder="1" applyAlignment="1">
      <alignment horizontal="left" indent="1"/>
    </xf>
    <xf numFmtId="0" fontId="15" fillId="0" borderId="3" xfId="0" applyFont="1" applyBorder="1" applyAlignment="1">
      <alignment horizontal="center" vertical="center"/>
    </xf>
    <xf numFmtId="49" fontId="3" fillId="0" borderId="0" xfId="0" applyNumberFormat="1" applyFont="1"/>
    <xf numFmtId="0" fontId="32" fillId="0" borderId="0" xfId="0" applyFont="1"/>
    <xf numFmtId="49" fontId="32" fillId="0" borderId="0" xfId="0" applyNumberFormat="1" applyFont="1"/>
    <xf numFmtId="0" fontId="33" fillId="0" borderId="0" xfId="0" applyFont="1"/>
    <xf numFmtId="3" fontId="15" fillId="0" borderId="1" xfId="0" applyNumberFormat="1" applyFont="1" applyBorder="1" applyAlignment="1">
      <alignment horizontal="right" indent="1"/>
    </xf>
    <xf numFmtId="3" fontId="18" fillId="0" borderId="1" xfId="0" applyNumberFormat="1" applyFont="1" applyBorder="1" applyAlignment="1">
      <alignment horizontal="right" indent="1"/>
    </xf>
    <xf numFmtId="176" fontId="15" fillId="0" borderId="0" xfId="3" applyFont="1" applyFill="1" applyBorder="1" applyAlignment="1">
      <alignment horizontal="right" vertical="center" indent="1"/>
    </xf>
    <xf numFmtId="165" fontId="22" fillId="0" borderId="0" xfId="7" applyFont="1"/>
    <xf numFmtId="0" fontId="1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5" fillId="0" borderId="0" xfId="0" applyFont="1" applyAlignment="1">
      <alignment horizontal="right"/>
    </xf>
    <xf numFmtId="0" fontId="34" fillId="0" borderId="0" xfId="0" applyFont="1" applyFill="1"/>
    <xf numFmtId="0" fontId="29" fillId="0" borderId="2" xfId="0" applyFont="1" applyFill="1" applyBorder="1" applyAlignment="1">
      <alignment horizontal="left"/>
    </xf>
    <xf numFmtId="165" fontId="15" fillId="0" borderId="2" xfId="7" applyFont="1" applyBorder="1"/>
    <xf numFmtId="165" fontId="15" fillId="0" borderId="2" xfId="7" applyFont="1" applyBorder="1" applyAlignment="1">
      <alignment horizontal="left"/>
    </xf>
    <xf numFmtId="0" fontId="15" fillId="0" borderId="0" xfId="0" applyFont="1" applyFill="1" applyBorder="1" applyAlignment="1">
      <alignment horizontal="center" vertical="top" wrapText="1"/>
    </xf>
    <xf numFmtId="165" fontId="10" fillId="0" borderId="0" xfId="7" applyFont="1" applyBorder="1"/>
    <xf numFmtId="165" fontId="15" fillId="0" borderId="0" xfId="7" applyFont="1" applyFill="1"/>
    <xf numFmtId="165" fontId="11" fillId="0" borderId="0" xfId="7" applyFont="1" applyFill="1"/>
    <xf numFmtId="165" fontId="11" fillId="0" borderId="0" xfId="7" applyFont="1"/>
    <xf numFmtId="165" fontId="11" fillId="0" borderId="0" xfId="7" applyFont="1" applyBorder="1"/>
    <xf numFmtId="175" fontId="15" fillId="0" borderId="0" xfId="6" applyFont="1" applyFill="1" applyBorder="1" applyAlignment="1">
      <alignment horizontal="right" vertical="center" inden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167" fontId="15" fillId="0" borderId="11" xfId="0" applyNumberFormat="1" applyFont="1" applyFill="1" applyBorder="1" applyAlignment="1">
      <alignment horizontal="left" vertical="center" indent="2"/>
    </xf>
    <xf numFmtId="0" fontId="15" fillId="0" borderId="0" xfId="0" applyFont="1" applyBorder="1" applyAlignment="1">
      <alignment horizontal="left"/>
    </xf>
    <xf numFmtId="3" fontId="4" fillId="0" borderId="0" xfId="0" applyNumberFormat="1" applyFont="1"/>
    <xf numFmtId="0" fontId="3" fillId="0" borderId="0" xfId="0" applyFont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0" fillId="0" borderId="0" xfId="0" applyFont="1" applyBorder="1"/>
    <xf numFmtId="178" fontId="15" fillId="0" borderId="0" xfId="0" applyNumberFormat="1" applyFont="1" applyBorder="1"/>
    <xf numFmtId="177" fontId="15" fillId="0" borderId="7" xfId="0" applyNumberFormat="1" applyFont="1" applyFill="1" applyBorder="1" applyAlignment="1">
      <alignment horizontal="left" vertical="center" indent="1"/>
    </xf>
    <xf numFmtId="0" fontId="3" fillId="0" borderId="7" xfId="0" applyFont="1" applyBorder="1" applyAlignment="1">
      <alignment vertical="center"/>
    </xf>
    <xf numFmtId="0" fontId="3" fillId="0" borderId="7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7" xfId="0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4" fillId="0" borderId="7" xfId="0" applyFont="1" applyBorder="1" applyAlignment="1">
      <alignment horizontal="right"/>
    </xf>
    <xf numFmtId="0" fontId="15" fillId="0" borderId="11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9" fillId="0" borderId="0" xfId="0" applyFont="1" applyAlignment="1">
      <alignment vertical="center"/>
    </xf>
    <xf numFmtId="0" fontId="15" fillId="0" borderId="0" xfId="0" applyFont="1" applyFill="1" applyAlignment="1">
      <alignment horizontal="center"/>
    </xf>
    <xf numFmtId="0" fontId="15" fillId="0" borderId="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65" fontId="20" fillId="0" borderId="2" xfId="7" applyFont="1" applyBorder="1" applyAlignment="1"/>
    <xf numFmtId="165" fontId="29" fillId="0" borderId="2" xfId="7" applyFont="1" applyBorder="1" applyAlignment="1"/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15" fillId="0" borderId="9" xfId="8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indent="1"/>
    </xf>
    <xf numFmtId="0" fontId="10" fillId="0" borderId="11" xfId="0" applyFont="1" applyBorder="1" applyAlignment="1">
      <alignment horizontal="center" vertical="center"/>
    </xf>
    <xf numFmtId="0" fontId="15" fillId="0" borderId="7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7" xfId="0" applyFont="1" applyBorder="1" applyAlignment="1">
      <alignment horizontal="left" vertical="center" indent="2"/>
    </xf>
    <xf numFmtId="0" fontId="4" fillId="0" borderId="0" xfId="0" applyFont="1" applyBorder="1" applyAlignment="1">
      <alignment horizontal="left" vertical="center" indent="1"/>
    </xf>
    <xf numFmtId="0" fontId="15" fillId="0" borderId="0" xfId="0" applyFont="1" applyBorder="1" applyAlignment="1">
      <alignment horizontal="left" vertical="center" indent="1"/>
    </xf>
    <xf numFmtId="0" fontId="12" fillId="0" borderId="0" xfId="0" applyFont="1" applyBorder="1" applyAlignment="1">
      <alignment horizontal="left" vertical="center" indent="1"/>
    </xf>
    <xf numFmtId="3" fontId="4" fillId="0" borderId="0" xfId="0" applyNumberFormat="1" applyFont="1" applyBorder="1" applyAlignment="1">
      <alignment horizontal="right" vertical="center" indent="1"/>
    </xf>
    <xf numFmtId="3" fontId="15" fillId="0" borderId="0" xfId="0" applyNumberFormat="1" applyFont="1" applyBorder="1" applyAlignment="1">
      <alignment horizontal="right" vertical="center" indent="1"/>
    </xf>
    <xf numFmtId="0" fontId="15" fillId="0" borderId="0" xfId="0" applyFont="1" applyAlignment="1">
      <alignment horizontal="right" vertical="center" indent="1"/>
    </xf>
    <xf numFmtId="178" fontId="15" fillId="0" borderId="0" xfId="0" applyNumberFormat="1" applyFont="1" applyBorder="1" applyAlignment="1">
      <alignment horizontal="right" vertical="center" indent="1"/>
    </xf>
    <xf numFmtId="0" fontId="15" fillId="0" borderId="0" xfId="0" applyFont="1" applyBorder="1" applyAlignment="1">
      <alignment horizontal="right" vertical="center" indent="1"/>
    </xf>
    <xf numFmtId="179" fontId="10" fillId="0" borderId="0" xfId="0" applyNumberFormat="1" applyFont="1" applyBorder="1" applyAlignment="1">
      <alignment horizontal="right" vertical="center" indent="1"/>
    </xf>
    <xf numFmtId="179" fontId="15" fillId="0" borderId="0" xfId="0" applyNumberFormat="1" applyFont="1" applyBorder="1" applyAlignment="1">
      <alignment horizontal="right" vertical="center" indent="1"/>
    </xf>
    <xf numFmtId="179" fontId="4" fillId="0" borderId="0" xfId="0" applyNumberFormat="1" applyFont="1" applyBorder="1" applyAlignment="1">
      <alignment horizontal="right" vertical="center" indent="1"/>
    </xf>
    <xf numFmtId="0" fontId="3" fillId="0" borderId="0" xfId="0" applyFont="1" applyAlignment="1">
      <alignment horizontal="right" vertical="center" indent="1"/>
    </xf>
    <xf numFmtId="0" fontId="12" fillId="0" borderId="7" xfId="0" applyFont="1" applyBorder="1" applyAlignment="1">
      <alignment horizontal="left" vertical="center" indent="1"/>
    </xf>
    <xf numFmtId="166" fontId="4" fillId="0" borderId="0" xfId="0" applyNumberFormat="1" applyFont="1" applyBorder="1" applyAlignment="1">
      <alignment horizontal="left" vertical="center" indent="1"/>
    </xf>
    <xf numFmtId="167" fontId="15" fillId="0" borderId="0" xfId="0" applyNumberFormat="1" applyFont="1" applyBorder="1" applyAlignment="1">
      <alignment horizontal="left" vertical="center" indent="3"/>
    </xf>
    <xf numFmtId="167" fontId="4" fillId="0" borderId="0" xfId="0" applyNumberFormat="1" applyFont="1" applyBorder="1" applyAlignment="1">
      <alignment horizontal="left" vertical="center" indent="1"/>
    </xf>
    <xf numFmtId="167" fontId="15" fillId="0" borderId="0" xfId="0" applyNumberFormat="1" applyFont="1" applyBorder="1" applyAlignment="1">
      <alignment horizontal="left" vertical="center" indent="4"/>
    </xf>
    <xf numFmtId="0" fontId="15" fillId="0" borderId="0" xfId="0" applyNumberFormat="1" applyFont="1" applyBorder="1" applyAlignment="1">
      <alignment horizontal="left" vertical="center" indent="3"/>
    </xf>
    <xf numFmtId="0" fontId="3" fillId="0" borderId="7" xfId="8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center" vertical="center" wrapText="1"/>
    </xf>
    <xf numFmtId="177" fontId="10" fillId="0" borderId="7" xfId="0" applyNumberFormat="1" applyFont="1" applyBorder="1" applyAlignment="1">
      <alignment horizontal="left" vertical="center" indent="1"/>
    </xf>
    <xf numFmtId="0" fontId="3" fillId="0" borderId="9" xfId="8" applyFont="1" applyFill="1" applyBorder="1" applyAlignment="1">
      <alignment horizontal="center" vertical="center" wrapText="1"/>
    </xf>
    <xf numFmtId="3" fontId="3" fillId="0" borderId="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3" fontId="15" fillId="0" borderId="0" xfId="0" applyNumberFormat="1" applyFont="1" applyAlignment="1">
      <alignment vertical="center"/>
    </xf>
    <xf numFmtId="0" fontId="15" fillId="0" borderId="0" xfId="0" applyFont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67" fontId="3" fillId="0" borderId="11" xfId="0" applyNumberFormat="1" applyFont="1" applyBorder="1" applyAlignment="1">
      <alignment horizontal="left" vertical="center" wrapText="1" indent="3"/>
    </xf>
    <xf numFmtId="167" fontId="3" fillId="0" borderId="11" xfId="0" applyNumberFormat="1" applyFont="1" applyBorder="1" applyAlignment="1">
      <alignment vertical="center"/>
    </xf>
    <xf numFmtId="167" fontId="14" fillId="3" borderId="11" xfId="0" applyNumberFormat="1" applyFont="1" applyFill="1" applyBorder="1" applyAlignment="1">
      <alignment horizontal="left" vertical="center" wrapText="1" indent="2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7" fontId="3" fillId="0" borderId="11" xfId="0" quotePrefix="1" applyNumberFormat="1" applyFont="1" applyBorder="1" applyAlignment="1">
      <alignment horizontal="left" vertical="center" wrapText="1" indent="2"/>
    </xf>
    <xf numFmtId="167" fontId="3" fillId="0" borderId="11" xfId="0" quotePrefix="1" applyNumberFormat="1" applyFont="1" applyFill="1" applyBorder="1" applyAlignment="1">
      <alignment horizontal="left" vertical="center" indent="2"/>
    </xf>
    <xf numFmtId="0" fontId="12" fillId="0" borderId="11" xfId="0" applyFont="1" applyFill="1" applyBorder="1" applyAlignment="1">
      <alignment horizontal="left" vertical="center" indent="1"/>
    </xf>
    <xf numFmtId="167" fontId="3" fillId="0" borderId="11" xfId="0" applyNumberFormat="1" applyFont="1" applyBorder="1" applyAlignment="1">
      <alignment horizontal="left" vertical="center" indent="3"/>
    </xf>
    <xf numFmtId="3" fontId="10" fillId="0" borderId="0" xfId="0" applyNumberFormat="1" applyFont="1" applyBorder="1" applyAlignment="1">
      <alignment horizontal="right" vertical="center" indent="1"/>
    </xf>
    <xf numFmtId="0" fontId="3" fillId="0" borderId="0" xfId="0" applyFont="1" applyBorder="1" applyAlignment="1">
      <alignment horizontal="right" vertical="center" indent="1"/>
    </xf>
    <xf numFmtId="178" fontId="3" fillId="0" borderId="0" xfId="0" applyNumberFormat="1" applyFont="1" applyBorder="1" applyAlignment="1">
      <alignment horizontal="right" vertical="center" indent="1"/>
    </xf>
    <xf numFmtId="167" fontId="14" fillId="4" borderId="11" xfId="0" applyNumberFormat="1" applyFont="1" applyFill="1" applyBorder="1" applyAlignment="1">
      <alignment horizontal="left" vertical="center" indent="2"/>
    </xf>
    <xf numFmtId="167" fontId="14" fillId="5" borderId="11" xfId="0" applyNumberFormat="1" applyFont="1" applyFill="1" applyBorder="1" applyAlignment="1">
      <alignment horizontal="left" vertical="center" indent="2"/>
    </xf>
    <xf numFmtId="0" fontId="6" fillId="0" borderId="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left" vertical="center" indent="2"/>
    </xf>
    <xf numFmtId="167" fontId="14" fillId="0" borderId="11" xfId="0" applyNumberFormat="1" applyFont="1" applyFill="1" applyBorder="1" applyAlignment="1">
      <alignment horizontal="left" vertical="center" indent="2"/>
    </xf>
    <xf numFmtId="3" fontId="14" fillId="0" borderId="0" xfId="0" applyNumberFormat="1" applyFont="1" applyFill="1" applyAlignment="1">
      <alignment vertical="center"/>
    </xf>
    <xf numFmtId="0" fontId="14" fillId="3" borderId="11" xfId="0" applyFont="1" applyFill="1" applyBorder="1" applyAlignment="1">
      <alignment horizontal="left" vertical="center" indent="2"/>
    </xf>
    <xf numFmtId="167" fontId="14" fillId="6" borderId="11" xfId="0" applyNumberFormat="1" applyFont="1" applyFill="1" applyBorder="1" applyAlignment="1">
      <alignment horizontal="left" vertical="center" indent="2"/>
    </xf>
    <xf numFmtId="0" fontId="6" fillId="0" borderId="0" xfId="0" applyFont="1" applyFill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3" fontId="3" fillId="0" borderId="13" xfId="0" applyNumberFormat="1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7" xfId="8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164" fontId="15" fillId="0" borderId="0" xfId="5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/>
    <xf numFmtId="175" fontId="15" fillId="0" borderId="1" xfId="0" applyNumberFormat="1" applyFont="1" applyFill="1" applyBorder="1" applyAlignment="1">
      <alignment horizontal="right" vertical="center" inden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horizontal="centerContinuous" vertical="center"/>
    </xf>
    <xf numFmtId="0" fontId="27" fillId="0" borderId="0" xfId="0" applyFont="1" applyBorder="1"/>
    <xf numFmtId="0" fontId="3" fillId="0" borderId="5" xfId="0" applyFont="1" applyBorder="1" applyAlignment="1">
      <alignment horizontal="centerContinuous" vertical="center"/>
    </xf>
    <xf numFmtId="165" fontId="15" fillId="0" borderId="0" xfId="7" applyFont="1" applyAlignment="1">
      <alignment vertical="center"/>
    </xf>
    <xf numFmtId="177" fontId="15" fillId="0" borderId="7" xfId="0" applyNumberFormat="1" applyFont="1" applyFill="1" applyBorder="1" applyAlignment="1">
      <alignment horizontal="left" vertical="center" indent="2"/>
    </xf>
    <xf numFmtId="3" fontId="15" fillId="0" borderId="0" xfId="3" applyNumberFormat="1" applyFont="1" applyFill="1" applyBorder="1" applyAlignment="1">
      <alignment horizontal="right" vertical="center" indent="1"/>
    </xf>
    <xf numFmtId="3" fontId="10" fillId="0" borderId="0" xfId="3" applyNumberFormat="1" applyFont="1" applyFill="1" applyBorder="1" applyAlignment="1">
      <alignment horizontal="right" vertical="center" indent="1"/>
    </xf>
    <xf numFmtId="165" fontId="10" fillId="0" borderId="0" xfId="7" applyFont="1" applyBorder="1" applyAlignment="1">
      <alignment vertical="center"/>
    </xf>
    <xf numFmtId="165" fontId="10" fillId="0" borderId="0" xfId="7" applyFont="1" applyAlignment="1">
      <alignment vertical="center"/>
    </xf>
    <xf numFmtId="165" fontId="15" fillId="0" borderId="0" xfId="7" applyFont="1" applyBorder="1" applyAlignment="1">
      <alignment vertical="center"/>
    </xf>
    <xf numFmtId="178" fontId="15" fillId="0" borderId="1" xfId="0" applyNumberFormat="1" applyFont="1" applyBorder="1" applyAlignment="1">
      <alignment horizontal="right" vertical="center" indent="1"/>
    </xf>
    <xf numFmtId="178" fontId="10" fillId="0" borderId="0" xfId="0" applyNumberFormat="1" applyFont="1" applyBorder="1" applyAlignment="1">
      <alignment horizontal="right" vertical="center" indent="1"/>
    </xf>
    <xf numFmtId="166" fontId="10" fillId="0" borderId="11" xfId="0" applyNumberFormat="1" applyFont="1" applyFill="1" applyBorder="1" applyAlignment="1">
      <alignment horizontal="left" vertical="center" indent="1"/>
    </xf>
    <xf numFmtId="177" fontId="15" fillId="0" borderId="11" xfId="0" applyNumberFormat="1" applyFont="1" applyBorder="1" applyAlignment="1">
      <alignment horizontal="left" vertical="center" indent="1"/>
    </xf>
    <xf numFmtId="0" fontId="15" fillId="0" borderId="0" xfId="0" applyFont="1" applyAlignment="1">
      <alignment horizontal="left" vertical="center" indent="1"/>
    </xf>
    <xf numFmtId="177" fontId="10" fillId="0" borderId="11" xfId="0" applyNumberFormat="1" applyFont="1" applyBorder="1" applyAlignment="1">
      <alignment horizontal="left" vertical="center" indent="1"/>
    </xf>
    <xf numFmtId="0" fontId="10" fillId="0" borderId="0" xfId="0" applyFont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166" fontId="15" fillId="0" borderId="11" xfId="0" applyNumberFormat="1" applyFont="1" applyFill="1" applyBorder="1" applyAlignment="1">
      <alignment horizontal="left" vertical="center" indent="1"/>
    </xf>
    <xf numFmtId="177" fontId="15" fillId="0" borderId="7" xfId="0" applyNumberFormat="1" applyFont="1" applyBorder="1" applyAlignment="1">
      <alignment horizontal="left" vertical="center" indent="2"/>
    </xf>
    <xf numFmtId="167" fontId="15" fillId="0" borderId="7" xfId="0" applyNumberFormat="1" applyFont="1" applyBorder="1" applyAlignment="1">
      <alignment horizontal="left" indent="1"/>
    </xf>
    <xf numFmtId="49" fontId="15" fillId="0" borderId="0" xfId="0" applyNumberFormat="1" applyFont="1" applyAlignment="1">
      <alignment horizontal="center"/>
    </xf>
    <xf numFmtId="167" fontId="15" fillId="0" borderId="7" xfId="0" applyNumberFormat="1" applyFont="1" applyBorder="1" applyAlignment="1">
      <alignment horizontal="left" indent="2"/>
    </xf>
    <xf numFmtId="167" fontId="15" fillId="0" borderId="7" xfId="0" applyNumberFormat="1" applyFont="1" applyBorder="1" applyAlignment="1">
      <alignment horizontal="left" indent="3"/>
    </xf>
    <xf numFmtId="177" fontId="23" fillId="0" borderId="7" xfId="0" applyNumberFormat="1" applyFont="1" applyBorder="1" applyAlignment="1"/>
    <xf numFmtId="3" fontId="15" fillId="0" borderId="0" xfId="0" applyNumberFormat="1" applyFont="1" applyBorder="1" applyAlignment="1">
      <alignment horizontal="center" vertical="center"/>
    </xf>
    <xf numFmtId="0" fontId="3" fillId="0" borderId="0" xfId="0" quotePrefix="1" applyFont="1" applyBorder="1"/>
    <xf numFmtId="0" fontId="5" fillId="0" borderId="0" xfId="0" applyFont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40" fillId="0" borderId="0" xfId="0" applyFont="1" applyFill="1" applyAlignment="1"/>
    <xf numFmtId="0" fontId="5" fillId="0" borderId="0" xfId="0" applyFont="1" applyAlignment="1"/>
    <xf numFmtId="175" fontId="4" fillId="0" borderId="8" xfId="0" applyNumberFormat="1" applyFont="1" applyFill="1" applyBorder="1" applyAlignment="1">
      <alignment vertical="center"/>
    </xf>
    <xf numFmtId="175" fontId="4" fillId="0" borderId="13" xfId="0" applyNumberFormat="1" applyFont="1" applyFill="1" applyBorder="1" applyAlignment="1">
      <alignment vertical="center"/>
    </xf>
    <xf numFmtId="175" fontId="4" fillId="0" borderId="1" xfId="0" applyNumberFormat="1" applyFont="1" applyFill="1" applyBorder="1" applyAlignment="1">
      <alignment vertical="center"/>
    </xf>
    <xf numFmtId="175" fontId="4" fillId="0" borderId="0" xfId="0" applyNumberFormat="1" applyFont="1" applyFill="1" applyBorder="1" applyAlignment="1">
      <alignment vertical="center"/>
    </xf>
    <xf numFmtId="178" fontId="18" fillId="0" borderId="0" xfId="0" applyNumberFormat="1" applyFont="1" applyFill="1" applyBorder="1" applyAlignment="1">
      <alignment horizontal="right" vertical="center" indent="1"/>
    </xf>
    <xf numFmtId="0" fontId="18" fillId="0" borderId="0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/>
    </xf>
    <xf numFmtId="179" fontId="18" fillId="0" borderId="0" xfId="0" applyNumberFormat="1" applyFont="1" applyBorder="1" applyAlignment="1">
      <alignment vertical="center"/>
    </xf>
    <xf numFmtId="177" fontId="15" fillId="0" borderId="7" xfId="0" applyNumberFormat="1" applyFont="1" applyBorder="1" applyAlignment="1">
      <alignment horizontal="left" indent="1"/>
    </xf>
    <xf numFmtId="0" fontId="5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49" fontId="3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3" fontId="15" fillId="0" borderId="1" xfId="3" applyNumberFormat="1" applyFont="1" applyFill="1" applyBorder="1" applyAlignment="1">
      <alignment horizontal="right" vertical="center" indent="1"/>
    </xf>
    <xf numFmtId="177" fontId="10" fillId="0" borderId="0" xfId="0" applyNumberFormat="1" applyFont="1" applyBorder="1" applyAlignment="1">
      <alignment horizontal="left" vertical="center" indent="1"/>
    </xf>
    <xf numFmtId="177" fontId="15" fillId="0" borderId="0" xfId="0" applyNumberFormat="1" applyFont="1" applyBorder="1" applyAlignment="1">
      <alignment horizontal="left" vertical="center" indent="2"/>
    </xf>
    <xf numFmtId="166" fontId="10" fillId="0" borderId="0" xfId="0" applyNumberFormat="1" applyFont="1" applyBorder="1" applyAlignment="1">
      <alignment horizontal="left" vertical="center" indent="1"/>
    </xf>
    <xf numFmtId="0" fontId="3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167" fontId="15" fillId="0" borderId="11" xfId="0" applyNumberFormat="1" applyFont="1" applyBorder="1" applyAlignment="1">
      <alignment horizontal="left" vertical="center" wrapText="1" indent="1"/>
    </xf>
    <xf numFmtId="167" fontId="10" fillId="0" borderId="11" xfId="0" applyNumberFormat="1" applyFont="1" applyBorder="1" applyAlignment="1">
      <alignment horizontal="left" vertical="center" wrapText="1" indent="1"/>
    </xf>
    <xf numFmtId="0" fontId="15" fillId="0" borderId="11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3" fontId="15" fillId="0" borderId="0" xfId="7" applyNumberFormat="1" applyFont="1"/>
    <xf numFmtId="0" fontId="15" fillId="0" borderId="0" xfId="0" quotePrefix="1" applyFont="1" applyAlignment="1">
      <alignment horizontal="center"/>
    </xf>
    <xf numFmtId="177" fontId="15" fillId="0" borderId="7" xfId="0" applyNumberFormat="1" applyFont="1" applyBorder="1" applyAlignment="1">
      <alignment horizontal="left" indent="2"/>
    </xf>
    <xf numFmtId="3" fontId="15" fillId="0" borderId="0" xfId="7" applyNumberFormat="1" applyFont="1" applyBorder="1"/>
    <xf numFmtId="3" fontId="15" fillId="0" borderId="7" xfId="7" applyNumberFormat="1" applyFont="1" applyBorder="1"/>
    <xf numFmtId="17" fontId="22" fillId="0" borderId="0" xfId="0" applyNumberFormat="1" applyFont="1"/>
    <xf numFmtId="0" fontId="22" fillId="0" borderId="0" xfId="0" applyFont="1"/>
    <xf numFmtId="177" fontId="3" fillId="0" borderId="7" xfId="0" applyNumberFormat="1" applyFont="1" applyBorder="1" applyAlignment="1">
      <alignment horizontal="left" vertical="center" indent="2"/>
    </xf>
    <xf numFmtId="0" fontId="4" fillId="0" borderId="13" xfId="0" applyFont="1" applyBorder="1" applyAlignment="1">
      <alignment horizontal="center" vertical="center"/>
    </xf>
    <xf numFmtId="0" fontId="10" fillId="0" borderId="0" xfId="0" applyFont="1" applyFill="1"/>
    <xf numFmtId="177" fontId="3" fillId="0" borderId="7" xfId="0" quotePrefix="1" applyNumberFormat="1" applyFont="1" applyFill="1" applyBorder="1" applyAlignment="1">
      <alignment horizontal="left" vertical="center" indent="1"/>
    </xf>
    <xf numFmtId="177" fontId="3" fillId="0" borderId="11" xfId="0" applyNumberFormat="1" applyFont="1" applyBorder="1" applyAlignment="1">
      <alignment horizontal="left" vertical="center" indent="1"/>
    </xf>
    <xf numFmtId="177" fontId="4" fillId="0" borderId="7" xfId="0" applyNumberFormat="1" applyFont="1" applyBorder="1" applyAlignment="1">
      <alignment horizontal="left" vertical="center" indent="1"/>
    </xf>
    <xf numFmtId="0" fontId="24" fillId="0" borderId="0" xfId="0" applyFont="1"/>
    <xf numFmtId="0" fontId="15" fillId="0" borderId="7" xfId="0" applyFont="1" applyBorder="1"/>
    <xf numFmtId="0" fontId="15" fillId="0" borderId="11" xfId="0" applyFont="1" applyBorder="1"/>
    <xf numFmtId="178" fontId="15" fillId="0" borderId="0" xfId="0" applyNumberFormat="1" applyFont="1" applyFill="1"/>
    <xf numFmtId="0" fontId="3" fillId="0" borderId="0" xfId="0" applyFont="1" applyFill="1" applyBorder="1" applyAlignment="1"/>
    <xf numFmtId="0" fontId="4" fillId="0" borderId="0" xfId="0" applyFont="1" applyBorder="1" applyAlignment="1">
      <alignment horizontal="center" vertical="center"/>
    </xf>
    <xf numFmtId="0" fontId="11" fillId="0" borderId="0" xfId="10" applyFont="1"/>
    <xf numFmtId="0" fontId="11" fillId="0" borderId="2" xfId="10" applyFont="1" applyBorder="1" applyAlignment="1">
      <alignment horizontal="centerContinuous"/>
    </xf>
    <xf numFmtId="0" fontId="11" fillId="0" borderId="0" xfId="10" applyFont="1" applyBorder="1" applyAlignment="1">
      <alignment horizontal="centerContinuous"/>
    </xf>
    <xf numFmtId="0" fontId="11" fillId="0" borderId="0" xfId="10" applyFont="1" applyFill="1"/>
    <xf numFmtId="0" fontId="3" fillId="0" borderId="5" xfId="10" applyFont="1" applyFill="1" applyBorder="1" applyAlignment="1">
      <alignment horizontal="center" vertical="center" wrapText="1"/>
    </xf>
    <xf numFmtId="0" fontId="3" fillId="0" borderId="3" xfId="10" applyFont="1" applyFill="1" applyBorder="1" applyAlignment="1">
      <alignment horizontal="center" vertical="center" wrapText="1"/>
    </xf>
    <xf numFmtId="0" fontId="3" fillId="0" borderId="4" xfId="10" applyFont="1" applyFill="1" applyBorder="1" applyAlignment="1">
      <alignment horizontal="center" vertical="center" wrapText="1"/>
    </xf>
    <xf numFmtId="0" fontId="3" fillId="0" borderId="0" xfId="10" applyFont="1" applyFill="1"/>
    <xf numFmtId="0" fontId="15" fillId="0" borderId="9" xfId="10" applyFont="1" applyBorder="1"/>
    <xf numFmtId="0" fontId="15" fillId="0" borderId="13" xfId="10" applyFont="1" applyBorder="1"/>
    <xf numFmtId="0" fontId="15" fillId="0" borderId="9" xfId="10" applyFont="1" applyBorder="1" applyAlignment="1">
      <alignment horizontal="center" vertical="center"/>
    </xf>
    <xf numFmtId="0" fontId="15" fillId="0" borderId="13" xfId="10" applyFont="1" applyFill="1" applyBorder="1" applyAlignment="1">
      <alignment horizontal="center" vertical="center" wrapText="1"/>
    </xf>
    <xf numFmtId="0" fontId="15" fillId="0" borderId="0" xfId="10" applyFont="1"/>
    <xf numFmtId="0" fontId="15" fillId="0" borderId="7" xfId="10" applyFont="1" applyBorder="1" applyAlignment="1">
      <alignment horizontal="center" vertical="center"/>
    </xf>
    <xf numFmtId="0" fontId="15" fillId="0" borderId="0" xfId="10" applyFont="1" applyBorder="1" applyAlignment="1">
      <alignment vertical="center"/>
    </xf>
    <xf numFmtId="167" fontId="15" fillId="0" borderId="7" xfId="10" applyNumberFormat="1" applyFont="1" applyFill="1" applyBorder="1" applyAlignment="1">
      <alignment vertical="center"/>
    </xf>
    <xf numFmtId="170" fontId="15" fillId="0" borderId="0" xfId="10" applyNumberFormat="1" applyFont="1" applyBorder="1" applyAlignment="1">
      <alignment vertical="center"/>
    </xf>
    <xf numFmtId="175" fontId="15" fillId="0" borderId="0" xfId="10" applyNumberFormat="1" applyFont="1"/>
    <xf numFmtId="167" fontId="15" fillId="0" borderId="7" xfId="10" applyNumberFormat="1" applyFont="1" applyFill="1" applyBorder="1" applyAlignment="1">
      <alignment horizontal="left" vertical="center" wrapText="1" indent="1"/>
    </xf>
    <xf numFmtId="0" fontId="15" fillId="0" borderId="0" xfId="10" applyFont="1" applyBorder="1" applyAlignment="1">
      <alignment horizontal="center" vertical="center"/>
    </xf>
    <xf numFmtId="175" fontId="15" fillId="0" borderId="0" xfId="6" applyFont="1" applyAlignment="1">
      <alignment horizontal="right" vertical="center" indent="1"/>
    </xf>
    <xf numFmtId="0" fontId="15" fillId="0" borderId="1" xfId="10" applyFont="1" applyBorder="1" applyAlignment="1">
      <alignment horizontal="center" vertical="center"/>
    </xf>
    <xf numFmtId="167" fontId="15" fillId="0" borderId="7" xfId="10" applyNumberFormat="1" applyFont="1" applyFill="1" applyBorder="1" applyAlignment="1">
      <alignment vertical="center" wrapText="1"/>
    </xf>
    <xf numFmtId="49" fontId="15" fillId="0" borderId="7" xfId="10" applyNumberFormat="1" applyFont="1" applyBorder="1" applyAlignment="1">
      <alignment vertical="center"/>
    </xf>
    <xf numFmtId="0" fontId="15" fillId="0" borderId="0" xfId="10" applyFont="1" applyFill="1" applyBorder="1" applyAlignment="1">
      <alignment horizontal="center" vertical="center" wrapText="1"/>
    </xf>
    <xf numFmtId="0" fontId="15" fillId="0" borderId="0" xfId="10" applyFont="1" applyBorder="1" applyAlignment="1">
      <alignment horizontal="center" vertical="center" wrapText="1"/>
    </xf>
    <xf numFmtId="171" fontId="15" fillId="0" borderId="0" xfId="10" applyNumberFormat="1" applyFont="1" applyFill="1" applyBorder="1" applyAlignment="1">
      <alignment vertical="center"/>
    </xf>
    <xf numFmtId="176" fontId="15" fillId="0" borderId="0" xfId="3" applyFont="1" applyFill="1" applyBorder="1">
      <alignment horizontal="right" indent="1"/>
    </xf>
    <xf numFmtId="0" fontId="15" fillId="0" borderId="7" xfId="10" applyFont="1" applyBorder="1"/>
    <xf numFmtId="49" fontId="15" fillId="0" borderId="7" xfId="10" applyNumberFormat="1" applyFont="1" applyFill="1" applyBorder="1" applyAlignment="1">
      <alignment vertical="center" wrapText="1"/>
    </xf>
    <xf numFmtId="0" fontId="15" fillId="0" borderId="0" xfId="10" applyFont="1" applyBorder="1"/>
    <xf numFmtId="49" fontId="15" fillId="0" borderId="0" xfId="10" applyNumberFormat="1" applyFont="1" applyBorder="1" applyAlignment="1">
      <alignment horizontal="left"/>
    </xf>
    <xf numFmtId="49" fontId="15" fillId="0" borderId="0" xfId="10" applyNumberFormat="1" applyFont="1" applyBorder="1" applyAlignment="1">
      <alignment horizontal="left" indent="2"/>
    </xf>
    <xf numFmtId="169" fontId="15" fillId="0" borderId="0" xfId="10" applyNumberFormat="1" applyFont="1" applyBorder="1" applyAlignment="1">
      <alignment vertical="center"/>
    </xf>
    <xf numFmtId="0" fontId="15" fillId="0" borderId="0" xfId="10" applyFont="1" applyFill="1" applyBorder="1"/>
    <xf numFmtId="49" fontId="15" fillId="0" borderId="0" xfId="10" applyNumberFormat="1" applyFont="1" applyBorder="1" applyAlignment="1">
      <alignment horizontal="left" wrapText="1" indent="2"/>
    </xf>
    <xf numFmtId="0" fontId="15" fillId="0" borderId="0" xfId="10" applyFont="1" applyFill="1"/>
    <xf numFmtId="0" fontId="3" fillId="0" borderId="0" xfId="10" applyFont="1"/>
    <xf numFmtId="0" fontId="8" fillId="0" borderId="0" xfId="10" applyFont="1" applyAlignment="1">
      <alignment vertical="center"/>
    </xf>
    <xf numFmtId="0" fontId="44" fillId="0" borderId="0" xfId="10" applyFont="1" applyAlignment="1">
      <alignment horizontal="left"/>
    </xf>
    <xf numFmtId="0" fontId="3" fillId="0" borderId="0" xfId="10" applyFont="1" applyBorder="1"/>
    <xf numFmtId="49" fontId="3" fillId="0" borderId="3" xfId="10" applyNumberFormat="1" applyFont="1" applyBorder="1" applyAlignment="1">
      <alignment horizontal="center" vertical="center" wrapText="1"/>
    </xf>
    <xf numFmtId="177" fontId="15" fillId="0" borderId="7" xfId="10" applyNumberFormat="1" applyFont="1" applyBorder="1" applyAlignment="1">
      <alignment horizontal="left" vertical="center" indent="1"/>
    </xf>
    <xf numFmtId="177" fontId="10" fillId="0" borderId="7" xfId="10" applyNumberFormat="1" applyFont="1" applyFill="1" applyBorder="1" applyAlignment="1">
      <alignment horizontal="left" vertical="center" indent="1"/>
    </xf>
    <xf numFmtId="175" fontId="10" fillId="0" borderId="0" xfId="6" applyFont="1" applyAlignment="1">
      <alignment horizontal="right" vertical="center" indent="1"/>
    </xf>
    <xf numFmtId="0" fontId="2" fillId="0" borderId="0" xfId="10" applyFont="1" applyBorder="1"/>
    <xf numFmtId="0" fontId="3" fillId="0" borderId="0" xfId="10" applyFont="1" applyAlignment="1">
      <alignment horizontal="center"/>
    </xf>
    <xf numFmtId="175" fontId="3" fillId="0" borderId="0" xfId="6">
      <alignment horizontal="right" indent="1"/>
    </xf>
    <xf numFmtId="0" fontId="45" fillId="0" borderId="0" xfId="10" applyFont="1"/>
    <xf numFmtId="0" fontId="2" fillId="0" borderId="0" xfId="10" applyFont="1"/>
    <xf numFmtId="175" fontId="3" fillId="0" borderId="0" xfId="10" applyNumberFormat="1" applyFont="1"/>
    <xf numFmtId="0" fontId="43" fillId="0" borderId="0" xfId="10"/>
    <xf numFmtId="49" fontId="3" fillId="0" borderId="14" xfId="10" applyNumberFormat="1" applyFont="1" applyFill="1" applyBorder="1" applyAlignment="1">
      <alignment horizontal="center" vertical="center"/>
    </xf>
    <xf numFmtId="0" fontId="44" fillId="0" borderId="0" xfId="10" applyFont="1" applyBorder="1" applyAlignment="1">
      <alignment horizontal="left"/>
    </xf>
    <xf numFmtId="175" fontId="3" fillId="0" borderId="0" xfId="6" applyBorder="1">
      <alignment horizontal="right" indent="1"/>
    </xf>
    <xf numFmtId="0" fontId="4" fillId="0" borderId="2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8" fontId="3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right"/>
    </xf>
    <xf numFmtId="166" fontId="4" fillId="0" borderId="0" xfId="0" applyNumberFormat="1" applyFont="1" applyFill="1" applyBorder="1" applyAlignment="1">
      <alignment horizontal="left" vertical="center" indent="1"/>
    </xf>
    <xf numFmtId="167" fontId="15" fillId="0" borderId="0" xfId="0" applyNumberFormat="1" applyFont="1" applyFill="1" applyBorder="1" applyAlignment="1">
      <alignment horizontal="left" vertical="center" indent="3"/>
    </xf>
    <xf numFmtId="167" fontId="10" fillId="0" borderId="0" xfId="0" applyNumberFormat="1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/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3" fontId="16" fillId="0" borderId="0" xfId="0" applyNumberFormat="1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Continuous"/>
    </xf>
    <xf numFmtId="3" fontId="10" fillId="0" borderId="0" xfId="0" applyNumberFormat="1" applyFont="1" applyBorder="1"/>
    <xf numFmtId="175" fontId="18" fillId="0" borderId="1" xfId="0" applyNumberFormat="1" applyFont="1" applyFill="1" applyBorder="1" applyAlignment="1">
      <alignment horizontal="right" vertical="center" indent="1"/>
    </xf>
    <xf numFmtId="178" fontId="18" fillId="0" borderId="1" xfId="0" applyNumberFormat="1" applyFont="1" applyFill="1" applyBorder="1" applyAlignment="1">
      <alignment horizontal="right" vertical="center" indent="1"/>
    </xf>
    <xf numFmtId="0" fontId="3" fillId="0" borderId="7" xfId="10" applyFont="1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/>
    <xf numFmtId="0" fontId="1" fillId="0" borderId="2" xfId="11" applyBorder="1"/>
    <xf numFmtId="0" fontId="1" fillId="0" borderId="0" xfId="11"/>
    <xf numFmtId="0" fontId="3" fillId="0" borderId="0" xfId="11" applyFont="1"/>
    <xf numFmtId="0" fontId="49" fillId="0" borderId="0" xfId="11" applyFont="1"/>
    <xf numFmtId="0" fontId="3" fillId="0" borderId="0" xfId="11" applyFont="1" applyProtection="1">
      <protection locked="0"/>
    </xf>
    <xf numFmtId="0" fontId="50" fillId="0" borderId="0" xfId="11" applyFont="1" applyProtection="1">
      <protection locked="0"/>
    </xf>
    <xf numFmtId="0" fontId="1" fillId="0" borderId="0" xfId="11" applyProtection="1">
      <protection locked="0"/>
    </xf>
    <xf numFmtId="49" fontId="51" fillId="0" borderId="0" xfId="11" applyNumberFormat="1" applyFont="1" applyProtection="1">
      <protection locked="0"/>
    </xf>
    <xf numFmtId="0" fontId="51" fillId="0" borderId="0" xfId="11" applyFont="1" applyProtection="1">
      <protection locked="0"/>
    </xf>
    <xf numFmtId="0" fontId="52" fillId="0" borderId="0" xfId="11" applyFont="1" applyProtection="1">
      <protection locked="0"/>
    </xf>
    <xf numFmtId="0" fontId="3" fillId="0" borderId="0" xfId="11" applyFont="1" applyAlignment="1"/>
    <xf numFmtId="0" fontId="1" fillId="0" borderId="0" xfId="11" applyAlignment="1"/>
    <xf numFmtId="49" fontId="53" fillId="0" borderId="0" xfId="11" applyNumberFormat="1" applyFont="1" applyAlignment="1" applyProtection="1">
      <alignment horizontal="left"/>
      <protection locked="0"/>
    </xf>
    <xf numFmtId="0" fontId="3" fillId="0" borderId="0" xfId="11" applyFont="1" applyAlignment="1" applyProtection="1">
      <alignment horizontal="left" indent="1"/>
      <protection locked="0"/>
    </xf>
    <xf numFmtId="0" fontId="3" fillId="0" borderId="0" xfId="11" applyFont="1" applyAlignment="1">
      <alignment horizontal="left" indent="1"/>
    </xf>
    <xf numFmtId="0" fontId="3" fillId="0" borderId="0" xfId="11" applyFont="1" applyAlignment="1" applyProtection="1">
      <alignment horizontal="left"/>
      <protection locked="0"/>
    </xf>
    <xf numFmtId="0" fontId="26" fillId="0" borderId="0" xfId="12" applyFont="1" applyAlignment="1" applyProtection="1"/>
    <xf numFmtId="0" fontId="5" fillId="0" borderId="0" xfId="11" applyFont="1" applyAlignment="1">
      <alignment horizontal="left"/>
    </xf>
    <xf numFmtId="0" fontId="3" fillId="0" borderId="0" xfId="11" applyFont="1" applyAlignment="1">
      <alignment horizontal="left"/>
    </xf>
    <xf numFmtId="0" fontId="5" fillId="0" borderId="0" xfId="0" applyFont="1"/>
    <xf numFmtId="0" fontId="58" fillId="0" borderId="0" xfId="0" applyFont="1"/>
    <xf numFmtId="0" fontId="25" fillId="0" borderId="0" xfId="0" applyFont="1"/>
    <xf numFmtId="0" fontId="59" fillId="0" borderId="0" xfId="0" applyFont="1"/>
    <xf numFmtId="0" fontId="25" fillId="0" borderId="0" xfId="0" applyFont="1" applyFill="1" applyAlignment="1">
      <alignment horizontal="left"/>
    </xf>
    <xf numFmtId="49" fontId="4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left"/>
    </xf>
    <xf numFmtId="0" fontId="12" fillId="0" borderId="0" xfId="0" applyFont="1"/>
    <xf numFmtId="49" fontId="12" fillId="0" borderId="0" xfId="0" applyNumberFormat="1" applyFont="1"/>
    <xf numFmtId="49" fontId="3" fillId="0" borderId="0" xfId="4" applyNumberFormat="1" applyFont="1" applyFill="1" applyAlignment="1" applyProtection="1"/>
    <xf numFmtId="49" fontId="3" fillId="0" borderId="0" xfId="4" applyNumberFormat="1" applyFont="1" applyFill="1" applyAlignment="1" applyProtection="1">
      <alignment wrapText="1"/>
    </xf>
    <xf numFmtId="0" fontId="8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0" xfId="11" applyFont="1" applyFill="1"/>
    <xf numFmtId="0" fontId="62" fillId="0" borderId="0" xfId="0" applyFont="1" applyAlignment="1">
      <alignment horizontal="left" indent="1"/>
    </xf>
    <xf numFmtId="0" fontId="62" fillId="0" borderId="2" xfId="0" applyFont="1" applyBorder="1" applyAlignment="1">
      <alignment horizontal="left" indent="1"/>
    </xf>
    <xf numFmtId="0" fontId="3" fillId="0" borderId="0" xfId="0" quotePrefix="1" applyFont="1"/>
    <xf numFmtId="0" fontId="11" fillId="0" borderId="0" xfId="0" applyFont="1" applyAlignment="1">
      <alignment horizontal="left" indent="1"/>
    </xf>
    <xf numFmtId="0" fontId="12" fillId="0" borderId="0" xfId="11" applyFont="1"/>
    <xf numFmtId="0" fontId="4" fillId="0" borderId="0" xfId="11" applyFont="1"/>
    <xf numFmtId="0" fontId="64" fillId="0" borderId="0" xfId="12" applyFont="1" applyAlignment="1" applyProtection="1"/>
    <xf numFmtId="0" fontId="62" fillId="0" borderId="0" xfId="11" applyFont="1"/>
    <xf numFmtId="0" fontId="3" fillId="0" borderId="0" xfId="11" applyFont="1" applyFill="1"/>
    <xf numFmtId="198" fontId="15" fillId="0" borderId="0" xfId="0" applyNumberFormat="1" applyFont="1" applyBorder="1" applyAlignment="1">
      <alignment horizontal="right" vertical="center" indent="1"/>
    </xf>
    <xf numFmtId="198" fontId="15" fillId="0" borderId="0" xfId="0" applyNumberFormat="1" applyFont="1" applyAlignment="1">
      <alignment horizontal="right" vertical="center" indent="1"/>
    </xf>
    <xf numFmtId="178" fontId="18" fillId="0" borderId="0" xfId="0" applyNumberFormat="1" applyFont="1" applyBorder="1" applyAlignment="1">
      <alignment horizontal="right" vertical="center" indent="1"/>
    </xf>
    <xf numFmtId="179" fontId="42" fillId="0" borderId="0" xfId="0" applyNumberFormat="1" applyFont="1" applyBorder="1" applyAlignment="1">
      <alignment horizontal="right" vertical="center" indent="1"/>
    </xf>
    <xf numFmtId="179" fontId="18" fillId="0" borderId="0" xfId="0" applyNumberFormat="1" applyFont="1" applyBorder="1" applyAlignment="1">
      <alignment horizontal="right" vertical="center" indent="1"/>
    </xf>
    <xf numFmtId="0" fontId="18" fillId="0" borderId="0" xfId="0" applyFont="1" applyAlignment="1">
      <alignment horizontal="right" vertical="center" indent="1"/>
    </xf>
    <xf numFmtId="3" fontId="18" fillId="0" borderId="0" xfId="0" applyNumberFormat="1" applyFont="1" applyBorder="1" applyAlignment="1">
      <alignment horizontal="right" vertical="center" indent="1"/>
    </xf>
    <xf numFmtId="179" fontId="66" fillId="0" borderId="0" xfId="0" applyNumberFormat="1" applyFont="1" applyBorder="1" applyAlignment="1">
      <alignment horizontal="right" vertical="center" indent="1"/>
    </xf>
    <xf numFmtId="0" fontId="18" fillId="0" borderId="0" xfId="0" applyFont="1" applyBorder="1" applyAlignment="1">
      <alignment horizontal="right" vertical="center" indent="1"/>
    </xf>
    <xf numFmtId="167" fontId="14" fillId="0" borderId="0" xfId="0" applyNumberFormat="1" applyFont="1" applyFill="1" applyBorder="1" applyAlignment="1">
      <alignment horizontal="left" vertical="center" indent="2"/>
    </xf>
    <xf numFmtId="199" fontId="14" fillId="4" borderId="0" xfId="0" applyNumberFormat="1" applyFont="1" applyFill="1" applyAlignment="1">
      <alignment vertical="center"/>
    </xf>
    <xf numFmtId="199" fontId="3" fillId="0" borderId="0" xfId="0" applyNumberFormat="1" applyFont="1" applyFill="1" applyAlignment="1">
      <alignment vertical="center"/>
    </xf>
    <xf numFmtId="199" fontId="15" fillId="0" borderId="0" xfId="0" applyNumberFormat="1" applyFont="1" applyFill="1" applyAlignment="1">
      <alignment vertical="center"/>
    </xf>
    <xf numFmtId="199" fontId="10" fillId="0" borderId="0" xfId="0" applyNumberFormat="1" applyFont="1" applyFill="1" applyAlignment="1">
      <alignment vertical="center"/>
    </xf>
    <xf numFmtId="199" fontId="14" fillId="3" borderId="0" xfId="0" applyNumberFormat="1" applyFont="1" applyFill="1" applyAlignment="1">
      <alignment vertical="center"/>
    </xf>
    <xf numFmtId="199" fontId="14" fillId="5" borderId="0" xfId="0" applyNumberFormat="1" applyFont="1" applyFill="1" applyAlignment="1">
      <alignment vertical="center"/>
    </xf>
    <xf numFmtId="199" fontId="5" fillId="0" borderId="0" xfId="0" applyNumberFormat="1" applyFont="1" applyFill="1" applyBorder="1" applyAlignment="1">
      <alignment vertical="center"/>
    </xf>
    <xf numFmtId="199" fontId="14" fillId="0" borderId="0" xfId="0" applyNumberFormat="1" applyFont="1" applyFill="1" applyAlignment="1">
      <alignment vertical="center"/>
    </xf>
    <xf numFmtId="199" fontId="3" fillId="0" borderId="0" xfId="0" applyNumberFormat="1" applyFont="1" applyFill="1" applyBorder="1" applyAlignment="1">
      <alignment vertical="center"/>
    </xf>
    <xf numFmtId="199" fontId="4" fillId="0" borderId="0" xfId="0" applyNumberFormat="1" applyFont="1" applyFill="1" applyAlignment="1">
      <alignment vertical="center"/>
    </xf>
    <xf numFmtId="199" fontId="14" fillId="6" borderId="0" xfId="0" applyNumberFormat="1" applyFont="1" applyFill="1" applyAlignment="1">
      <alignment vertical="center"/>
    </xf>
    <xf numFmtId="199" fontId="3" fillId="0" borderId="0" xfId="0" applyNumberFormat="1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99" fontId="15" fillId="0" borderId="0" xfId="3" applyNumberFormat="1" applyFont="1" applyFill="1" applyBorder="1" applyAlignment="1">
      <alignment horizontal="right" vertical="center" indent="1"/>
    </xf>
    <xf numFmtId="199" fontId="10" fillId="0" borderId="0" xfId="3" applyNumberFormat="1" applyFont="1" applyFill="1" applyBorder="1" applyAlignment="1">
      <alignment horizontal="right" vertical="center" indent="1"/>
    </xf>
    <xf numFmtId="176" fontId="18" fillId="0" borderId="0" xfId="3" applyFont="1" applyFill="1" applyBorder="1" applyAlignment="1">
      <alignment horizontal="right" vertical="center" indent="1"/>
    </xf>
    <xf numFmtId="176" fontId="42" fillId="0" borderId="0" xfId="3" applyFont="1" applyFill="1" applyBorder="1" applyAlignment="1">
      <alignment horizontal="right" vertical="center" indent="1"/>
    </xf>
    <xf numFmtId="199" fontId="10" fillId="0" borderId="0" xfId="6" applyNumberFormat="1" applyFont="1" applyFill="1" applyAlignment="1">
      <alignment horizontal="right" vertical="center" indent="1"/>
    </xf>
    <xf numFmtId="0" fontId="15" fillId="0" borderId="4" xfId="0" applyFont="1" applyBorder="1" applyAlignment="1">
      <alignment horizontal="center" vertical="center" wrapText="1"/>
    </xf>
    <xf numFmtId="199" fontId="15" fillId="0" borderId="0" xfId="0" applyNumberFormat="1" applyFont="1" applyBorder="1" applyAlignment="1">
      <alignment horizontal="right" vertical="center" indent="1"/>
    </xf>
    <xf numFmtId="199" fontId="15" fillId="0" borderId="0" xfId="0" applyNumberFormat="1" applyFont="1" applyFill="1" applyBorder="1" applyAlignment="1">
      <alignment horizontal="right" indent="1"/>
    </xf>
    <xf numFmtId="199" fontId="15" fillId="0" borderId="0" xfId="0" applyNumberFormat="1" applyFont="1" applyBorder="1" applyAlignment="1">
      <alignment horizontal="right" indent="1"/>
    </xf>
    <xf numFmtId="199" fontId="10" fillId="0" borderId="0" xfId="0" applyNumberFormat="1" applyFont="1" applyBorder="1" applyAlignment="1">
      <alignment horizontal="right" indent="1"/>
    </xf>
    <xf numFmtId="199" fontId="15" fillId="0" borderId="0" xfId="7" applyNumberFormat="1" applyFont="1" applyAlignment="1">
      <alignment horizontal="right" indent="1"/>
    </xf>
    <xf numFmtId="164" fontId="15" fillId="0" borderId="5" xfId="5" applyFont="1" applyBorder="1" applyAlignment="1">
      <alignment horizontal="center" vertical="center" wrapText="1"/>
    </xf>
    <xf numFmtId="199" fontId="10" fillId="0" borderId="0" xfId="0" applyNumberFormat="1" applyFont="1" applyBorder="1" applyAlignment="1">
      <alignment horizontal="right" vertical="center" indent="1"/>
    </xf>
    <xf numFmtId="199" fontId="10" fillId="0" borderId="0" xfId="0" applyNumberFormat="1" applyFont="1" applyFill="1" applyBorder="1" applyAlignment="1">
      <alignment horizontal="right" indent="1"/>
    </xf>
    <xf numFmtId="0" fontId="10" fillId="0" borderId="0" xfId="0" applyFont="1" applyBorder="1" applyAlignment="1">
      <alignment horizontal="left" vertical="center" indent="1"/>
    </xf>
    <xf numFmtId="1" fontId="18" fillId="0" borderId="0" xfId="0" applyNumberFormat="1" applyFont="1" applyBorder="1" applyAlignment="1">
      <alignment horizontal="right" vertical="center" indent="1"/>
    </xf>
    <xf numFmtId="3" fontId="42" fillId="0" borderId="0" xfId="0" applyNumberFormat="1" applyFont="1" applyBorder="1" applyAlignment="1">
      <alignment horizontal="right" vertical="center" indent="1"/>
    </xf>
    <xf numFmtId="178" fontId="18" fillId="0" borderId="0" xfId="0" applyNumberFormat="1" applyFont="1" applyBorder="1" applyAlignment="1">
      <alignment horizontal="right" indent="1"/>
    </xf>
    <xf numFmtId="178" fontId="42" fillId="0" borderId="0" xfId="0" applyNumberFormat="1" applyFont="1" applyBorder="1" applyAlignment="1">
      <alignment horizontal="right" indent="1"/>
    </xf>
    <xf numFmtId="1" fontId="42" fillId="0" borderId="0" xfId="0" applyNumberFormat="1" applyFont="1" applyBorder="1" applyAlignment="1">
      <alignment horizontal="right" indent="1"/>
    </xf>
    <xf numFmtId="178" fontId="42" fillId="0" borderId="0" xfId="0" applyNumberFormat="1" applyFont="1" applyBorder="1" applyAlignment="1">
      <alignment horizontal="right" vertical="center" indent="1"/>
    </xf>
    <xf numFmtId="1" fontId="42" fillId="0" borderId="0" xfId="0" applyNumberFormat="1" applyFont="1" applyBorder="1" applyAlignment="1">
      <alignment horizontal="right" vertical="center" indent="1"/>
    </xf>
    <xf numFmtId="199" fontId="15" fillId="0" borderId="0" xfId="6" applyNumberFormat="1" applyFont="1" applyFill="1" applyAlignment="1">
      <alignment horizontal="right" indent="1"/>
    </xf>
    <xf numFmtId="199" fontId="10" fillId="0" borderId="0" xfId="6" applyNumberFormat="1" applyFont="1" applyFill="1" applyAlignment="1">
      <alignment horizontal="right" indent="1"/>
    </xf>
    <xf numFmtId="200" fontId="18" fillId="0" borderId="0" xfId="3" applyNumberFormat="1" applyFont="1" applyFill="1" applyBorder="1" applyAlignment="1">
      <alignment horizontal="right" vertical="center" indent="1"/>
    </xf>
    <xf numFmtId="177" fontId="15" fillId="0" borderId="7" xfId="0" applyNumberFormat="1" applyFont="1" applyBorder="1" applyAlignment="1">
      <alignment horizontal="left"/>
    </xf>
    <xf numFmtId="167" fontId="10" fillId="0" borderId="7" xfId="0" applyNumberFormat="1" applyFont="1" applyBorder="1"/>
    <xf numFmtId="0" fontId="10" fillId="0" borderId="7" xfId="0" applyFont="1" applyBorder="1"/>
    <xf numFmtId="0" fontId="10" fillId="0" borderId="7" xfId="0" applyNumberFormat="1" applyFont="1" applyBorder="1" applyAlignment="1">
      <alignment horizontal="left"/>
    </xf>
    <xf numFmtId="167" fontId="15" fillId="0" borderId="7" xfId="0" applyNumberFormat="1" applyFont="1" applyFill="1" applyBorder="1" applyAlignment="1">
      <alignment horizontal="left" indent="1"/>
    </xf>
    <xf numFmtId="167" fontId="10" fillId="0" borderId="7" xfId="0" applyNumberFormat="1" applyFont="1" applyFill="1" applyBorder="1" applyAlignment="1">
      <alignment horizontal="left" indent="1"/>
    </xf>
    <xf numFmtId="0" fontId="11" fillId="0" borderId="0" xfId="0" applyFont="1" applyFill="1" applyAlignment="1">
      <alignment horizontal="left" indent="1"/>
    </xf>
    <xf numFmtId="1" fontId="18" fillId="0" borderId="0" xfId="0" applyNumberFormat="1" applyFont="1" applyFill="1" applyBorder="1" applyAlignment="1">
      <alignment horizontal="right" vertical="center" indent="1"/>
    </xf>
    <xf numFmtId="0" fontId="20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199" fontId="15" fillId="0" borderId="0" xfId="0" applyNumberFormat="1" applyFont="1" applyBorder="1" applyAlignment="1">
      <alignment vertical="center"/>
    </xf>
    <xf numFmtId="199" fontId="10" fillId="0" borderId="0" xfId="0" applyNumberFormat="1" applyFont="1" applyBorder="1" applyAlignment="1">
      <alignment vertical="center"/>
    </xf>
    <xf numFmtId="3" fontId="18" fillId="0" borderId="0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  <xf numFmtId="167" fontId="15" fillId="0" borderId="0" xfId="0" applyNumberFormat="1" applyFont="1" applyBorder="1" applyAlignment="1">
      <alignment horizontal="left" indent="1"/>
    </xf>
    <xf numFmtId="167" fontId="15" fillId="0" borderId="0" xfId="9" applyNumberFormat="1" applyFont="1" applyBorder="1" applyAlignment="1">
      <alignment horizontal="left" indent="1"/>
    </xf>
    <xf numFmtId="167" fontId="10" fillId="0" borderId="0" xfId="0" applyNumberFormat="1" applyFont="1" applyBorder="1" applyAlignment="1">
      <alignment horizontal="left" indent="1"/>
    </xf>
    <xf numFmtId="167" fontId="15" fillId="0" borderId="0" xfId="0" applyNumberFormat="1" applyFont="1" applyAlignment="1">
      <alignment horizontal="left" indent="1"/>
    </xf>
    <xf numFmtId="167" fontId="15" fillId="0" borderId="0" xfId="0" applyNumberFormat="1" applyFont="1" applyBorder="1" applyAlignment="1">
      <alignment horizontal="left" indent="2"/>
    </xf>
    <xf numFmtId="179" fontId="15" fillId="0" borderId="0" xfId="0" applyNumberFormat="1" applyFont="1" applyBorder="1" applyAlignment="1">
      <alignment horizontal="right" indent="1"/>
    </xf>
    <xf numFmtId="0" fontId="15" fillId="0" borderId="0" xfId="0" quotePrefix="1" applyFont="1"/>
    <xf numFmtId="166" fontId="15" fillId="0" borderId="11" xfId="0" applyNumberFormat="1" applyFont="1" applyBorder="1" applyAlignment="1">
      <alignment horizontal="left" indent="1"/>
    </xf>
    <xf numFmtId="0" fontId="3" fillId="0" borderId="12" xfId="0" applyFont="1" applyBorder="1"/>
    <xf numFmtId="0" fontId="3" fillId="0" borderId="3" xfId="0" applyFont="1" applyBorder="1" applyAlignment="1">
      <alignment horizontal="center" wrapText="1"/>
    </xf>
    <xf numFmtId="0" fontId="11" fillId="0" borderId="0" xfId="0" applyFont="1" applyAlignment="1">
      <alignment horizontal="left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1" fontId="18" fillId="0" borderId="0" xfId="0" applyNumberFormat="1" applyFont="1" applyAlignment="1">
      <alignment horizontal="right" indent="1"/>
    </xf>
    <xf numFmtId="178" fontId="18" fillId="0" borderId="0" xfId="0" applyNumberFormat="1" applyFont="1" applyFill="1" applyBorder="1" applyAlignment="1">
      <alignment horizontal="right" indent="1"/>
    </xf>
    <xf numFmtId="178" fontId="18" fillId="0" borderId="0" xfId="0" applyNumberFormat="1" applyFont="1" applyAlignment="1">
      <alignment horizontal="right" indent="1"/>
    </xf>
    <xf numFmtId="0" fontId="62" fillId="0" borderId="0" xfId="0" applyFont="1" applyAlignment="1">
      <alignment horizontal="right" indent="1"/>
    </xf>
    <xf numFmtId="0" fontId="3" fillId="0" borderId="12" xfId="0" applyFont="1" applyBorder="1" applyAlignment="1">
      <alignment horizontal="left" indent="1"/>
    </xf>
    <xf numFmtId="167" fontId="15" fillId="0" borderId="0" xfId="10" applyNumberFormat="1" applyFont="1" applyFill="1" applyBorder="1" applyAlignment="1">
      <alignment vertical="center"/>
    </xf>
    <xf numFmtId="178" fontId="18" fillId="0" borderId="0" xfId="6" applyNumberFormat="1" applyFont="1" applyBorder="1" applyAlignment="1">
      <alignment horizontal="right" vertical="center" indent="1"/>
    </xf>
    <xf numFmtId="178" fontId="42" fillId="0" borderId="0" xfId="6" applyNumberFormat="1" applyFont="1" applyBorder="1" applyAlignment="1">
      <alignment horizontal="right" vertical="center" indent="1"/>
    </xf>
    <xf numFmtId="175" fontId="15" fillId="0" borderId="0" xfId="6" quotePrefix="1" applyFont="1" applyAlignment="1">
      <alignment horizontal="right" vertical="center" indent="1"/>
    </xf>
    <xf numFmtId="199" fontId="15" fillId="0" borderId="1" xfId="3" applyNumberFormat="1" applyFont="1" applyFill="1" applyBorder="1" applyAlignment="1">
      <alignment horizontal="right" vertical="center" indent="1"/>
    </xf>
    <xf numFmtId="199" fontId="10" fillId="0" borderId="1" xfId="3" applyNumberFormat="1" applyFont="1" applyFill="1" applyBorder="1" applyAlignment="1">
      <alignment horizontal="right" vertical="center" indent="1"/>
    </xf>
    <xf numFmtId="199" fontId="10" fillId="0" borderId="7" xfId="0" applyNumberFormat="1" applyFont="1" applyBorder="1" applyAlignment="1">
      <alignment horizontal="right" vertical="center" indent="1"/>
    </xf>
    <xf numFmtId="0" fontId="3" fillId="0" borderId="0" xfId="4" applyFont="1" applyAlignment="1" applyProtection="1"/>
    <xf numFmtId="49" fontId="3" fillId="0" borderId="0" xfId="4" applyNumberFormat="1" applyFont="1" applyAlignment="1" applyProtection="1"/>
    <xf numFmtId="0" fontId="3" fillId="0" borderId="0" xfId="4" applyFont="1" applyAlignment="1" applyProtection="1">
      <alignment wrapText="1"/>
    </xf>
    <xf numFmtId="49" fontId="3" fillId="0" borderId="0" xfId="4" applyNumberFormat="1" applyFont="1" applyFill="1" applyAlignment="1" applyProtection="1">
      <alignment horizontal="left"/>
    </xf>
    <xf numFmtId="49" fontId="3" fillId="0" borderId="0" xfId="4" applyNumberFormat="1" applyFont="1" applyFill="1" applyAlignment="1" applyProtection="1">
      <alignment horizontal="left" vertical="top"/>
    </xf>
    <xf numFmtId="0" fontId="11" fillId="0" borderId="0" xfId="0" applyFont="1" applyAlignment="1">
      <alignment horizontal="left"/>
    </xf>
    <xf numFmtId="0" fontId="4" fillId="0" borderId="0" xfId="0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5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3" fontId="3" fillId="0" borderId="0" xfId="0" applyNumberFormat="1" applyFont="1" applyBorder="1" applyAlignment="1">
      <alignment horizontal="right" vertical="center" indent="1"/>
    </xf>
    <xf numFmtId="49" fontId="15" fillId="0" borderId="0" xfId="0" applyNumberFormat="1" applyFont="1" applyBorder="1" applyAlignment="1">
      <alignment horizontal="left" vertical="center" indent="4"/>
    </xf>
    <xf numFmtId="167" fontId="15" fillId="0" borderId="0" xfId="0" applyNumberFormat="1" applyFont="1" applyBorder="1" applyAlignment="1">
      <alignment horizontal="left" vertical="center" indent="5"/>
    </xf>
    <xf numFmtId="49" fontId="15" fillId="0" borderId="0" xfId="0" applyNumberFormat="1" applyFont="1" applyBorder="1" applyAlignment="1">
      <alignment horizontal="left" vertical="center" indent="2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3" fillId="0" borderId="0" xfId="0" quotePrefix="1" applyNumberFormat="1" applyFont="1" applyAlignment="1">
      <alignment horizontal="center" vertical="center"/>
    </xf>
    <xf numFmtId="49" fontId="4" fillId="0" borderId="0" xfId="0" applyNumberFormat="1" applyFont="1" applyFill="1" applyBorder="1" applyAlignment="1">
      <alignment vertical="center"/>
    </xf>
    <xf numFmtId="0" fontId="3" fillId="0" borderId="12" xfId="8" applyFont="1" applyFill="1" applyBorder="1" applyAlignment="1">
      <alignment horizontal="center" vertical="center" wrapText="1"/>
    </xf>
    <xf numFmtId="3" fontId="15" fillId="0" borderId="0" xfId="6" applyNumberFormat="1" applyFont="1" applyFill="1" applyAlignment="1">
      <alignment horizontal="right" vertical="center" indent="1"/>
    </xf>
    <xf numFmtId="178" fontId="42" fillId="0" borderId="1" xfId="0" applyNumberFormat="1" applyFont="1" applyBorder="1" applyAlignment="1">
      <alignment horizontal="right" indent="1"/>
    </xf>
    <xf numFmtId="178" fontId="18" fillId="0" borderId="1" xfId="0" applyNumberFormat="1" applyFont="1" applyBorder="1" applyAlignment="1">
      <alignment horizontal="right" indent="1"/>
    </xf>
    <xf numFmtId="178" fontId="42" fillId="0" borderId="1" xfId="0" applyNumberFormat="1" applyFont="1" applyBorder="1" applyAlignment="1">
      <alignment horizontal="right" vertical="center" indent="1"/>
    </xf>
    <xf numFmtId="175" fontId="15" fillId="0" borderId="0" xfId="6" quotePrefix="1" applyFont="1" applyFill="1" applyAlignment="1">
      <alignment horizontal="right" vertical="center" indent="1"/>
    </xf>
    <xf numFmtId="167" fontId="15" fillId="0" borderId="0" xfId="0" applyNumberFormat="1" applyFont="1" applyFill="1" applyBorder="1" applyAlignment="1">
      <alignment horizontal="left" vertical="center" wrapText="1" indent="1"/>
    </xf>
    <xf numFmtId="199" fontId="15" fillId="0" borderId="0" xfId="6" applyNumberFormat="1" applyFont="1" applyFill="1" applyAlignment="1">
      <alignment horizontal="right" vertical="center" indent="1"/>
    </xf>
    <xf numFmtId="199" fontId="15" fillId="0" borderId="0" xfId="0" applyNumberFormat="1" applyFont="1"/>
    <xf numFmtId="1" fontId="18" fillId="0" borderId="0" xfId="3" applyNumberFormat="1" applyFont="1" applyFill="1" applyBorder="1" applyAlignment="1">
      <alignment horizontal="right" vertical="center" indent="1"/>
    </xf>
    <xf numFmtId="1" fontId="42" fillId="0" borderId="0" xfId="3" applyNumberFormat="1" applyFont="1" applyFill="1" applyBorder="1" applyAlignment="1">
      <alignment horizontal="right" vertical="center" indent="1"/>
    </xf>
    <xf numFmtId="201" fontId="18" fillId="0" borderId="0" xfId="0" applyNumberFormat="1" applyFont="1" applyFill="1" applyBorder="1" applyAlignment="1">
      <alignment horizontal="right" vertical="center" indent="1"/>
    </xf>
    <xf numFmtId="179" fontId="18" fillId="0" borderId="1" xfId="0" applyNumberFormat="1" applyFont="1" applyBorder="1" applyAlignment="1">
      <alignment horizontal="right" indent="1"/>
    </xf>
    <xf numFmtId="179" fontId="18" fillId="0" borderId="0" xfId="0" applyNumberFormat="1" applyFont="1" applyBorder="1" applyAlignment="1">
      <alignment horizontal="right" indent="1"/>
    </xf>
    <xf numFmtId="179" fontId="15" fillId="0" borderId="1" xfId="0" applyNumberFormat="1" applyFont="1" applyBorder="1" applyAlignment="1">
      <alignment horizontal="right" indent="1"/>
    </xf>
    <xf numFmtId="199" fontId="15" fillId="0" borderId="1" xfId="0" applyNumberFormat="1" applyFont="1" applyBorder="1" applyAlignment="1">
      <alignment horizontal="right" indent="1"/>
    </xf>
    <xf numFmtId="199" fontId="15" fillId="0" borderId="0" xfId="0" applyNumberFormat="1" applyFont="1" applyAlignment="1">
      <alignment horizontal="right" indent="1"/>
    </xf>
    <xf numFmtId="0" fontId="3" fillId="0" borderId="0" xfId="0" applyFont="1" applyBorder="1" applyAlignment="1">
      <alignment horizontal="left" indent="1"/>
    </xf>
    <xf numFmtId="178" fontId="18" fillId="0" borderId="0" xfId="3" applyNumberFormat="1" applyFont="1" applyFill="1" applyBorder="1" applyAlignment="1">
      <alignment horizontal="right" vertical="center" indent="1"/>
    </xf>
    <xf numFmtId="178" fontId="15" fillId="0" borderId="0" xfId="10" applyNumberFormat="1" applyFont="1" applyFill="1" applyBorder="1" applyAlignment="1">
      <alignment horizontal="center" vertical="center" wrapText="1"/>
    </xf>
    <xf numFmtId="178" fontId="18" fillId="0" borderId="0" xfId="3" quotePrefix="1" applyNumberFormat="1" applyFont="1" applyFill="1" applyBorder="1">
      <alignment horizontal="right" indent="1"/>
    </xf>
    <xf numFmtId="199" fontId="15" fillId="0" borderId="0" xfId="6" applyNumberFormat="1" applyFont="1" applyAlignment="1">
      <alignment horizontal="right" vertical="center" indent="1"/>
    </xf>
    <xf numFmtId="49" fontId="3" fillId="0" borderId="4" xfId="10" applyNumberFormat="1" applyFont="1" applyBorder="1" applyAlignment="1">
      <alignment horizontal="center" vertical="center" wrapText="1"/>
    </xf>
    <xf numFmtId="178" fontId="18" fillId="0" borderId="0" xfId="6" applyNumberFormat="1" applyFont="1" applyFill="1" applyBorder="1" applyAlignment="1">
      <alignment horizontal="right" vertical="center" indent="1"/>
    </xf>
    <xf numFmtId="1" fontId="18" fillId="0" borderId="0" xfId="6" applyNumberFormat="1" applyFont="1" applyBorder="1" applyAlignment="1">
      <alignment horizontal="right" vertical="center" indent="1"/>
    </xf>
    <xf numFmtId="175" fontId="18" fillId="0" borderId="0" xfId="6" quotePrefix="1" applyFont="1" applyAlignment="1">
      <alignment horizontal="right" vertical="center" indent="1"/>
    </xf>
    <xf numFmtId="49" fontId="3" fillId="0" borderId="13" xfId="10" applyNumberFormat="1" applyFont="1" applyBorder="1" applyAlignment="1">
      <alignment vertical="center" wrapText="1"/>
    </xf>
    <xf numFmtId="0" fontId="3" fillId="0" borderId="5" xfId="10" applyFont="1" applyBorder="1" applyAlignment="1">
      <alignment horizontal="left" indent="1"/>
    </xf>
    <xf numFmtId="49" fontId="3" fillId="0" borderId="2" xfId="10" applyNumberFormat="1" applyFont="1" applyFill="1" applyBorder="1" applyAlignment="1">
      <alignment horizontal="center" vertical="center" wrapText="1"/>
    </xf>
    <xf numFmtId="0" fontId="3" fillId="0" borderId="15" xfId="10" applyFont="1" applyBorder="1" applyAlignment="1">
      <alignment horizontal="left" indent="1"/>
    </xf>
    <xf numFmtId="49" fontId="3" fillId="0" borderId="12" xfId="10" applyNumberFormat="1" applyFont="1" applyBorder="1" applyAlignment="1">
      <alignment vertical="center" wrapText="1"/>
    </xf>
    <xf numFmtId="0" fontId="43" fillId="0" borderId="0" xfId="10" applyBorder="1"/>
    <xf numFmtId="1" fontId="18" fillId="0" borderId="0" xfId="0" applyNumberFormat="1" applyFont="1" applyFill="1" applyBorder="1" applyAlignment="1">
      <alignment horizontal="right" indent="1"/>
    </xf>
    <xf numFmtId="199" fontId="15" fillId="0" borderId="0" xfId="6" quotePrefix="1" applyNumberFormat="1" applyFont="1" applyFill="1" applyAlignment="1">
      <alignment horizontal="right" vertical="center" indent="1"/>
    </xf>
    <xf numFmtId="198" fontId="15" fillId="0" borderId="1" xfId="0" applyNumberFormat="1" applyFont="1" applyFill="1" applyBorder="1" applyAlignment="1">
      <alignment horizontal="right" vertical="center" indent="1"/>
    </xf>
    <xf numFmtId="198" fontId="15" fillId="0" borderId="0" xfId="0" applyNumberFormat="1" applyFont="1" applyFill="1" applyBorder="1" applyAlignment="1">
      <alignment horizontal="right" vertical="center" indent="1"/>
    </xf>
    <xf numFmtId="198" fontId="10" fillId="0" borderId="1" xfId="0" applyNumberFormat="1" applyFont="1" applyBorder="1" applyAlignment="1">
      <alignment horizontal="right" vertical="center" indent="1"/>
    </xf>
    <xf numFmtId="198" fontId="10" fillId="0" borderId="0" xfId="0" applyNumberFormat="1" applyFont="1" applyBorder="1" applyAlignment="1">
      <alignment horizontal="right" vertical="center" indent="1"/>
    </xf>
    <xf numFmtId="178" fontId="18" fillId="0" borderId="1" xfId="0" applyNumberFormat="1" applyFont="1" applyBorder="1" applyAlignment="1">
      <alignment horizontal="right" vertical="center" indent="1"/>
    </xf>
    <xf numFmtId="1" fontId="42" fillId="0" borderId="1" xfId="0" applyNumberFormat="1" applyFont="1" applyBorder="1" applyAlignment="1">
      <alignment horizontal="right" vertical="center" indent="1"/>
    </xf>
    <xf numFmtId="198" fontId="15" fillId="0" borderId="1" xfId="0" applyNumberFormat="1" applyFont="1" applyBorder="1" applyAlignment="1">
      <alignment horizontal="right" indent="1"/>
    </xf>
    <xf numFmtId="198" fontId="15" fillId="0" borderId="0" xfId="0" applyNumberFormat="1" applyFont="1" applyBorder="1" applyAlignment="1">
      <alignment horizontal="right" indent="1"/>
    </xf>
    <xf numFmtId="198" fontId="10" fillId="0" borderId="1" xfId="0" applyNumberFormat="1" applyFont="1" applyBorder="1" applyAlignment="1">
      <alignment horizontal="right" indent="1"/>
    </xf>
    <xf numFmtId="198" fontId="10" fillId="0" borderId="0" xfId="0" applyNumberFormat="1" applyFont="1" applyBorder="1" applyAlignment="1">
      <alignment horizontal="right" indent="1"/>
    </xf>
    <xf numFmtId="3" fontId="42" fillId="0" borderId="1" xfId="0" applyNumberFormat="1" applyFont="1" applyBorder="1" applyAlignment="1">
      <alignment horizontal="right" vertical="center" indent="1"/>
    </xf>
    <xf numFmtId="179" fontId="10" fillId="0" borderId="1" xfId="0" applyNumberFormat="1" applyFont="1" applyBorder="1" applyAlignment="1">
      <alignment horizontal="right" vertical="center" indent="1"/>
    </xf>
    <xf numFmtId="198" fontId="4" fillId="0" borderId="0" xfId="0" applyNumberFormat="1" applyFont="1" applyBorder="1" applyAlignment="1">
      <alignment horizontal="right" vertical="center" indent="1"/>
    </xf>
    <xf numFmtId="198" fontId="3" fillId="0" borderId="0" xfId="0" applyNumberFormat="1" applyFont="1" applyBorder="1" applyAlignment="1">
      <alignment horizontal="right" vertical="center" indent="1"/>
    </xf>
    <xf numFmtId="3" fontId="66" fillId="0" borderId="0" xfId="0" applyNumberFormat="1" applyFont="1" applyBorder="1" applyAlignment="1">
      <alignment horizontal="right" vertical="center" indent="1"/>
    </xf>
    <xf numFmtId="0" fontId="3" fillId="0" borderId="0" xfId="4" applyFont="1" applyAlignment="1" applyProtection="1">
      <alignment horizontal="left"/>
    </xf>
    <xf numFmtId="0" fontId="3" fillId="0" borderId="10" xfId="1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3" fillId="0" borderId="5" xfId="10" applyNumberFormat="1" applyFont="1" applyBorder="1" applyAlignment="1">
      <alignment horizontal="center" vertical="center" wrapText="1"/>
    </xf>
    <xf numFmtId="0" fontId="47" fillId="0" borderId="2" xfId="11" applyFont="1" applyBorder="1" applyAlignment="1"/>
    <xf numFmtId="0" fontId="48" fillId="0" borderId="2" xfId="11" applyFont="1" applyBorder="1" applyAlignment="1"/>
    <xf numFmtId="0" fontId="49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/>
    <xf numFmtId="0" fontId="1" fillId="0" borderId="0" xfId="11" applyAlignment="1"/>
    <xf numFmtId="0" fontId="6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5" fillId="0" borderId="9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5" fillId="0" borderId="5" xfId="8" applyFont="1" applyFill="1" applyBorder="1" applyAlignment="1">
      <alignment horizontal="center" vertical="center" wrapText="1"/>
    </xf>
    <xf numFmtId="0" fontId="15" fillId="0" borderId="9" xfId="8" applyFont="1" applyFill="1" applyBorder="1" applyAlignment="1">
      <alignment horizontal="center" vertical="center" wrapText="1"/>
    </xf>
    <xf numFmtId="0" fontId="15" fillId="0" borderId="6" xfId="8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175" fontId="4" fillId="0" borderId="0" xfId="0" applyNumberFormat="1" applyFont="1" applyFill="1" applyBorder="1" applyAlignment="1">
      <alignment horizontal="center" vertical="center"/>
    </xf>
    <xf numFmtId="175" fontId="4" fillId="0" borderId="13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49" fontId="4" fillId="0" borderId="0" xfId="1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0" borderId="12" xfId="10" applyFont="1" applyFill="1" applyBorder="1" applyAlignment="1">
      <alignment horizontal="center" vertical="center" wrapText="1"/>
    </xf>
    <xf numFmtId="0" fontId="3" fillId="0" borderId="5" xfId="10" applyFont="1" applyFill="1" applyBorder="1" applyAlignment="1">
      <alignment horizontal="center" vertical="center" wrapText="1"/>
    </xf>
    <xf numFmtId="0" fontId="4" fillId="0" borderId="13" xfId="10" applyFont="1" applyBorder="1" applyAlignment="1">
      <alignment horizontal="center" vertical="center" wrapText="1"/>
    </xf>
    <xf numFmtId="49" fontId="3" fillId="0" borderId="9" xfId="10" applyNumberFormat="1" applyFont="1" applyBorder="1" applyAlignment="1">
      <alignment horizontal="center" vertical="center" wrapText="1"/>
    </xf>
    <xf numFmtId="0" fontId="0" fillId="0" borderId="6" xfId="0" applyBorder="1"/>
    <xf numFmtId="0" fontId="3" fillId="0" borderId="4" xfId="10" applyFont="1" applyBorder="1" applyAlignment="1">
      <alignment horizontal="center" vertical="center"/>
    </xf>
    <xf numFmtId="0" fontId="0" fillId="0" borderId="12" xfId="0" applyBorder="1"/>
    <xf numFmtId="49" fontId="4" fillId="0" borderId="0" xfId="10" applyNumberFormat="1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6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/>
    </xf>
    <xf numFmtId="0" fontId="3" fillId="0" borderId="15" xfId="10" applyFont="1" applyBorder="1" applyAlignment="1">
      <alignment horizontal="center" vertical="center"/>
    </xf>
    <xf numFmtId="49" fontId="3" fillId="0" borderId="10" xfId="10" applyNumberFormat="1" applyFont="1" applyBorder="1" applyAlignment="1">
      <alignment horizontal="center" vertical="center" wrapText="1"/>
    </xf>
    <xf numFmtId="49" fontId="3" fillId="0" borderId="15" xfId="10" applyNumberFormat="1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/>
    </xf>
    <xf numFmtId="49" fontId="4" fillId="0" borderId="8" xfId="10" applyNumberFormat="1" applyFont="1" applyBorder="1" applyAlignment="1">
      <alignment horizontal="center" vertical="center" wrapText="1"/>
    </xf>
    <xf numFmtId="49" fontId="3" fillId="0" borderId="4" xfId="10" applyNumberFormat="1" applyFont="1" applyBorder="1" applyAlignment="1">
      <alignment horizontal="center" vertical="center" wrapText="1"/>
    </xf>
    <xf numFmtId="49" fontId="3" fillId="0" borderId="12" xfId="10" applyNumberFormat="1" applyFont="1" applyBorder="1" applyAlignment="1">
      <alignment horizontal="center" vertical="center" wrapText="1"/>
    </xf>
    <xf numFmtId="49" fontId="3" fillId="0" borderId="5" xfId="10" applyNumberFormat="1" applyFont="1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 wrapText="1"/>
    </xf>
    <xf numFmtId="0" fontId="3" fillId="0" borderId="11" xfId="10" applyFont="1" applyBorder="1" applyAlignment="1">
      <alignment horizontal="center" vertical="center"/>
    </xf>
    <xf numFmtId="49" fontId="3" fillId="0" borderId="14" xfId="10" applyNumberFormat="1" applyFont="1" applyBorder="1" applyAlignment="1">
      <alignment horizontal="center" vertical="center"/>
    </xf>
    <xf numFmtId="49" fontId="3" fillId="0" borderId="3" xfId="10" applyNumberFormat="1" applyFont="1" applyBorder="1" applyAlignment="1">
      <alignment horizontal="center" vertical="center"/>
    </xf>
    <xf numFmtId="49" fontId="3" fillId="0" borderId="15" xfId="10" applyNumberFormat="1" applyFont="1" applyBorder="1" applyAlignment="1">
      <alignment horizontal="center" vertical="center"/>
    </xf>
    <xf numFmtId="49" fontId="4" fillId="0" borderId="8" xfId="10" applyNumberFormat="1" applyFont="1" applyBorder="1" applyAlignment="1">
      <alignment horizontal="center" vertical="center"/>
    </xf>
    <xf numFmtId="49" fontId="4" fillId="0" borderId="13" xfId="10" applyNumberFormat="1" applyFont="1" applyBorder="1" applyAlignment="1">
      <alignment horizontal="center" vertical="center"/>
    </xf>
    <xf numFmtId="49" fontId="3" fillId="0" borderId="9" xfId="10" applyNumberFormat="1" applyFont="1" applyBorder="1" applyAlignment="1">
      <alignment horizontal="center" vertical="center"/>
    </xf>
    <xf numFmtId="49" fontId="3" fillId="0" borderId="6" xfId="10" applyNumberFormat="1" applyFont="1" applyBorder="1" applyAlignment="1">
      <alignment horizontal="center" vertical="center"/>
    </xf>
    <xf numFmtId="49" fontId="3" fillId="0" borderId="1" xfId="1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3" xfId="8" applyFont="1" applyFill="1" applyBorder="1" applyAlignment="1">
      <alignment horizontal="center" vertical="center" wrapText="1"/>
    </xf>
    <xf numFmtId="0" fontId="3" fillId="0" borderId="0" xfId="0" applyFont="1" applyAlignment="1"/>
  </cellXfs>
  <cellStyles count="37">
    <cellStyle name="0mitP" xfId="13"/>
    <cellStyle name="0ohneP" xfId="14"/>
    <cellStyle name="10mitP" xfId="15"/>
    <cellStyle name="12mitP" xfId="16"/>
    <cellStyle name="12ohneP" xfId="17"/>
    <cellStyle name="13mitP" xfId="18"/>
    <cellStyle name="1mitP" xfId="19"/>
    <cellStyle name="1ohneP" xfId="20"/>
    <cellStyle name="2mitP" xfId="21"/>
    <cellStyle name="2ohneP" xfId="22"/>
    <cellStyle name="3mitP" xfId="23"/>
    <cellStyle name="3ohneP" xfId="24"/>
    <cellStyle name="4mitP" xfId="25"/>
    <cellStyle name="4ohneP" xfId="26"/>
    <cellStyle name="5x indented GHG Textfiels" xfId="27"/>
    <cellStyle name="6mitP" xfId="28"/>
    <cellStyle name="6ohneP" xfId="29"/>
    <cellStyle name="7mitP" xfId="30"/>
    <cellStyle name="9mitP" xfId="31"/>
    <cellStyle name="9ohneP" xfId="32"/>
    <cellStyle name="Comma [0]" xfId="1"/>
    <cellStyle name="Currency [0]" xfId="2"/>
    <cellStyle name="CustomizationCells" xfId="33"/>
    <cellStyle name="Eine_Nachkommastelle" xfId="3"/>
    <cellStyle name="Fuss" xfId="34"/>
    <cellStyle name="Hyperlink" xfId="4" builtinId="8"/>
    <cellStyle name="Hyperlink 2" xfId="12"/>
    <cellStyle name="Komma" xfId="5" builtinId="3"/>
    <cellStyle name="mitP" xfId="35"/>
    <cellStyle name="Ohne_Nachkomma" xfId="6"/>
    <cellStyle name="ohneP" xfId="36"/>
    <cellStyle name="Standard" xfId="0" builtinId="0"/>
    <cellStyle name="Standard 2" xfId="11"/>
    <cellStyle name="Standard_energieFS" xfId="7"/>
    <cellStyle name="Standard_pres98t1" xfId="8"/>
    <cellStyle name="Standard_RW_HG_Dez2012_kurz_FW" xfId="9"/>
    <cellStyle name="Standard_TB_Tab_2008" xfId="1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39937" name="Object 1" hidden="1">
              <a:extLst>
                <a:ext uri="{63B3BB69-23CF-44E3-9099-C40C66FF867C}">
                  <a14:compatExt spid="_x0000_s399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60325</xdr:colOff>
      <xdr:row>19</xdr:row>
      <xdr:rowOff>123825</xdr:rowOff>
    </xdr:from>
    <xdr:to>
      <xdr:col>4</xdr:col>
      <xdr:colOff>650875</xdr:colOff>
      <xdr:row>37</xdr:row>
      <xdr:rowOff>85725</xdr:rowOff>
    </xdr:to>
    <xdr:pic>
      <xdr:nvPicPr>
        <xdr:cNvPr id="4" name="Picture 13" descr="19__Umwel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0" y="4438650"/>
          <a:ext cx="2876550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</xdr:row>
          <xdr:rowOff>161924</xdr:rowOff>
        </xdr:from>
        <xdr:to>
          <xdr:col>5</xdr:col>
          <xdr:colOff>0</xdr:colOff>
          <xdr:row>11</xdr:row>
          <xdr:rowOff>9524</xdr:rowOff>
        </xdr:to>
        <xdr:sp macro="" textlink="">
          <xdr:nvSpPr>
            <xdr:cNvPr id="52229" name="Object 5" hidden="1">
              <a:extLst>
                <a:ext uri="{63B3BB69-23CF-44E3-9099-C40C66FF867C}">
                  <a14:compatExt spid="_x0000_s522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37</xdr:row>
      <xdr:rowOff>0</xdr:rowOff>
    </xdr:from>
    <xdr:to>
      <xdr:col>0</xdr:col>
      <xdr:colOff>238125</xdr:colOff>
      <xdr:row>37</xdr:row>
      <xdr:rowOff>0</xdr:rowOff>
    </xdr:to>
    <xdr:sp macro="" textlink="">
      <xdr:nvSpPr>
        <xdr:cNvPr id="11289" name="Line 2"/>
        <xdr:cNvSpPr>
          <a:spLocks noChangeShapeType="1"/>
        </xdr:cNvSpPr>
      </xdr:nvSpPr>
      <xdr:spPr bwMode="auto">
        <a:xfrm>
          <a:off x="238125" y="63246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57</xdr:row>
      <xdr:rowOff>38100</xdr:rowOff>
    </xdr:from>
    <xdr:to>
      <xdr:col>20</xdr:col>
      <xdr:colOff>238125</xdr:colOff>
      <xdr:row>58</xdr:row>
      <xdr:rowOff>133350</xdr:rowOff>
    </xdr:to>
    <xdr:sp macro="" textlink="">
      <xdr:nvSpPr>
        <xdr:cNvPr id="11294" name="AutoShape 23"/>
        <xdr:cNvSpPr>
          <a:spLocks/>
        </xdr:cNvSpPr>
      </xdr:nvSpPr>
      <xdr:spPr bwMode="auto">
        <a:xfrm>
          <a:off x="10515600" y="9820275"/>
          <a:ext cx="219075" cy="257175"/>
        </a:xfrm>
        <a:prstGeom prst="rightBrace">
          <a:avLst>
            <a:gd name="adj1" fmla="val 9783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20</xdr:col>
      <xdr:colOff>38100</xdr:colOff>
      <xdr:row>34</xdr:row>
      <xdr:rowOff>38100</xdr:rowOff>
    </xdr:from>
    <xdr:to>
      <xdr:col>20</xdr:col>
      <xdr:colOff>209550</xdr:colOff>
      <xdr:row>35</xdr:row>
      <xdr:rowOff>133350</xdr:rowOff>
    </xdr:to>
    <xdr:sp macro="" textlink="">
      <xdr:nvSpPr>
        <xdr:cNvPr id="11295" name="AutoShape 24"/>
        <xdr:cNvSpPr>
          <a:spLocks/>
        </xdr:cNvSpPr>
      </xdr:nvSpPr>
      <xdr:spPr bwMode="auto">
        <a:xfrm>
          <a:off x="10534650" y="5810250"/>
          <a:ext cx="171450" cy="257175"/>
        </a:xfrm>
        <a:prstGeom prst="rightBrace">
          <a:avLst>
            <a:gd name="adj1" fmla="val 1250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34</xdr:row>
      <xdr:rowOff>9525</xdr:rowOff>
    </xdr:from>
    <xdr:to>
      <xdr:col>5</xdr:col>
      <xdr:colOff>1228725</xdr:colOff>
      <xdr:row>39</xdr:row>
      <xdr:rowOff>171450</xdr:rowOff>
    </xdr:to>
    <xdr:sp macro="" textlink="">
      <xdr:nvSpPr>
        <xdr:cNvPr id="36867" name="Line 1"/>
        <xdr:cNvSpPr>
          <a:spLocks noChangeShapeType="1"/>
        </xdr:cNvSpPr>
      </xdr:nvSpPr>
      <xdr:spPr bwMode="auto">
        <a:xfrm>
          <a:off x="6067425" y="7867650"/>
          <a:ext cx="962025" cy="962025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19050</xdr:colOff>
      <xdr:row>34</xdr:row>
      <xdr:rowOff>0</xdr:rowOff>
    </xdr:from>
    <xdr:to>
      <xdr:col>6</xdr:col>
      <xdr:colOff>0</xdr:colOff>
      <xdr:row>39</xdr:row>
      <xdr:rowOff>171450</xdr:rowOff>
    </xdr:to>
    <xdr:sp macro="" textlink="">
      <xdr:nvSpPr>
        <xdr:cNvPr id="36868" name="Line 2"/>
        <xdr:cNvSpPr>
          <a:spLocks noChangeShapeType="1"/>
        </xdr:cNvSpPr>
      </xdr:nvSpPr>
      <xdr:spPr bwMode="auto">
        <a:xfrm flipH="1">
          <a:off x="6086475" y="7858125"/>
          <a:ext cx="942975" cy="97155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g-energiebilanzen.de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/>
  <cols>
    <col min="1" max="1" width="6.7109375" style="523" customWidth="1"/>
    <col min="2" max="6" width="11.42578125" style="523"/>
    <col min="7" max="7" width="9.85546875" style="523" customWidth="1"/>
    <col min="8" max="8" width="38" style="523" customWidth="1"/>
    <col min="9" max="16384" width="11.42578125" style="523"/>
  </cols>
  <sheetData>
    <row r="1" spans="1:9" ht="45.75" customHeight="1">
      <c r="A1" s="522"/>
      <c r="B1" s="734" t="s">
        <v>802</v>
      </c>
      <c r="C1" s="735"/>
      <c r="D1" s="735"/>
      <c r="E1" s="735"/>
      <c r="F1" s="735"/>
      <c r="G1" s="735"/>
      <c r="H1" s="735"/>
    </row>
    <row r="2" spans="1:9" ht="14.25" customHeight="1">
      <c r="A2" s="524"/>
      <c r="B2" s="524"/>
      <c r="C2" s="524"/>
      <c r="D2" s="524"/>
      <c r="E2" s="524"/>
      <c r="F2" s="524"/>
      <c r="G2" s="524"/>
      <c r="H2" s="524"/>
    </row>
    <row r="3" spans="1:9" ht="11.25" customHeight="1">
      <c r="A3" s="524"/>
      <c r="B3" s="524"/>
      <c r="C3" s="524"/>
      <c r="D3" s="524"/>
      <c r="E3" s="524"/>
      <c r="F3" s="524"/>
      <c r="G3" s="524"/>
      <c r="H3" s="736" t="s">
        <v>803</v>
      </c>
      <c r="I3" s="525"/>
    </row>
    <row r="4" spans="1:9">
      <c r="A4" s="524"/>
      <c r="B4" s="524"/>
      <c r="C4" s="524"/>
      <c r="D4" s="524"/>
      <c r="E4" s="524"/>
      <c r="F4" s="524"/>
      <c r="G4" s="524"/>
      <c r="H4" s="737"/>
    </row>
    <row r="5" spans="1:9">
      <c r="A5" s="524"/>
      <c r="B5" s="524"/>
      <c r="C5" s="524"/>
      <c r="D5" s="524"/>
      <c r="E5" s="524"/>
      <c r="F5" s="524"/>
      <c r="G5" s="524"/>
      <c r="H5" s="524"/>
    </row>
    <row r="6" spans="1:9">
      <c r="A6" s="524"/>
      <c r="B6" s="524"/>
      <c r="C6" s="524"/>
      <c r="D6" s="524"/>
      <c r="E6" s="524"/>
      <c r="F6" s="524"/>
      <c r="G6" s="524"/>
      <c r="H6" s="524"/>
    </row>
    <row r="7" spans="1:9">
      <c r="A7" s="524"/>
      <c r="B7" s="524"/>
      <c r="C7" s="524"/>
      <c r="D7" s="524"/>
      <c r="E7" s="524"/>
      <c r="F7" s="524"/>
      <c r="G7" s="524"/>
      <c r="H7" s="524"/>
    </row>
    <row r="8" spans="1:9">
      <c r="A8" s="524"/>
      <c r="B8" s="524"/>
      <c r="C8" s="524"/>
      <c r="D8" s="524"/>
      <c r="E8" s="524"/>
      <c r="F8" s="524"/>
      <c r="G8" s="524"/>
      <c r="H8" s="524"/>
    </row>
    <row r="9" spans="1:9">
      <c r="A9" s="524"/>
      <c r="B9" s="524"/>
      <c r="C9" s="524"/>
      <c r="D9" s="524"/>
      <c r="E9" s="524"/>
      <c r="F9" s="524"/>
      <c r="G9" s="524"/>
      <c r="H9" s="524"/>
    </row>
    <row r="10" spans="1:9" s="528" customFormat="1" ht="34.5">
      <c r="A10" s="526"/>
      <c r="B10" s="527" t="s">
        <v>804</v>
      </c>
      <c r="C10" s="527"/>
      <c r="D10" s="526"/>
      <c r="E10" s="526"/>
      <c r="F10" s="526"/>
      <c r="G10" s="526"/>
      <c r="H10" s="526"/>
    </row>
    <row r="11" spans="1:9">
      <c r="A11" s="524"/>
      <c r="B11" s="524"/>
      <c r="C11" s="524"/>
      <c r="D11" s="524"/>
      <c r="E11" s="524"/>
      <c r="F11" s="524"/>
      <c r="G11" s="524"/>
      <c r="H11" s="524"/>
    </row>
    <row r="12" spans="1:9">
      <c r="A12" s="524"/>
      <c r="B12" s="524"/>
      <c r="C12" s="524"/>
      <c r="D12" s="524"/>
      <c r="E12" s="524"/>
      <c r="F12" s="524"/>
      <c r="G12" s="524"/>
      <c r="H12" s="524"/>
    </row>
    <row r="13" spans="1:9">
      <c r="A13" s="524"/>
      <c r="B13" s="524"/>
      <c r="C13" s="524"/>
      <c r="D13" s="524"/>
      <c r="E13" s="524"/>
      <c r="F13" s="524"/>
      <c r="G13" s="524"/>
      <c r="H13" s="524"/>
    </row>
    <row r="14" spans="1:9" s="528" customFormat="1" ht="27">
      <c r="A14" s="526"/>
      <c r="B14" s="529" t="s">
        <v>1073</v>
      </c>
      <c r="C14" s="530"/>
      <c r="D14" s="530"/>
      <c r="E14" s="531"/>
      <c r="F14" s="526"/>
      <c r="G14" s="526"/>
      <c r="H14" s="526"/>
    </row>
    <row r="15" spans="1:9" s="528" customFormat="1" ht="27">
      <c r="A15" s="526"/>
      <c r="B15" s="529" t="s">
        <v>810</v>
      </c>
      <c r="C15" s="530"/>
      <c r="D15" s="530"/>
      <c r="E15" s="531"/>
      <c r="F15" s="526"/>
      <c r="G15" s="526"/>
      <c r="H15" s="526"/>
    </row>
    <row r="16" spans="1:9" s="528" customFormat="1" ht="27">
      <c r="A16" s="526"/>
      <c r="B16" s="529"/>
      <c r="C16" s="530"/>
      <c r="D16" s="530"/>
      <c r="E16" s="531"/>
      <c r="F16" s="526"/>
      <c r="G16" s="526"/>
      <c r="H16" s="526"/>
    </row>
    <row r="17" spans="1:8">
      <c r="A17" s="524"/>
      <c r="B17" s="524"/>
      <c r="C17" s="524"/>
      <c r="D17" s="524"/>
      <c r="E17" s="524"/>
      <c r="F17" s="524"/>
      <c r="G17" s="524"/>
      <c r="H17" s="524"/>
    </row>
    <row r="18" spans="1:8">
      <c r="A18" s="524"/>
      <c r="B18" s="532"/>
      <c r="C18" s="532"/>
      <c r="D18" s="532"/>
      <c r="E18" s="532"/>
      <c r="F18" s="524"/>
      <c r="G18" s="524"/>
      <c r="H18" s="524"/>
    </row>
    <row r="19" spans="1:8">
      <c r="A19" s="524"/>
      <c r="B19" s="532"/>
      <c r="C19" s="532"/>
      <c r="D19" s="532"/>
      <c r="E19" s="532"/>
      <c r="F19" s="524"/>
      <c r="G19" s="524"/>
      <c r="H19" s="524"/>
    </row>
    <row r="20" spans="1:8">
      <c r="A20" s="524"/>
      <c r="B20" s="738"/>
      <c r="C20" s="739"/>
      <c r="D20" s="739"/>
      <c r="E20" s="739"/>
      <c r="F20" s="533"/>
      <c r="G20" s="524"/>
      <c r="H20" s="524"/>
    </row>
    <row r="21" spans="1:8">
      <c r="A21" s="524"/>
      <c r="B21" s="739"/>
      <c r="C21" s="739"/>
      <c r="D21" s="739"/>
      <c r="E21" s="739"/>
      <c r="F21" s="533"/>
      <c r="G21" s="524"/>
      <c r="H21" s="524"/>
    </row>
    <row r="22" spans="1:8">
      <c r="A22" s="524"/>
      <c r="B22" s="739"/>
      <c r="C22" s="739"/>
      <c r="D22" s="739"/>
      <c r="E22" s="739"/>
      <c r="F22" s="533"/>
      <c r="G22" s="524"/>
      <c r="H22" s="524"/>
    </row>
    <row r="23" spans="1:8">
      <c r="A23" s="524"/>
      <c r="B23" s="739"/>
      <c r="C23" s="739"/>
      <c r="D23" s="739"/>
      <c r="E23" s="739"/>
      <c r="F23" s="533"/>
      <c r="G23" s="524"/>
      <c r="H23" s="524"/>
    </row>
    <row r="24" spans="1:8">
      <c r="A24" s="524"/>
      <c r="B24" s="739"/>
      <c r="C24" s="739"/>
      <c r="D24" s="739"/>
      <c r="E24" s="739"/>
      <c r="F24" s="533"/>
      <c r="G24" s="524"/>
      <c r="H24" s="524"/>
    </row>
    <row r="25" spans="1:8">
      <c r="A25" s="524"/>
      <c r="B25" s="739"/>
      <c r="C25" s="739"/>
      <c r="D25" s="739"/>
      <c r="E25" s="739"/>
      <c r="F25" s="533"/>
      <c r="G25" s="524"/>
      <c r="H25" s="524"/>
    </row>
    <row r="26" spans="1:8">
      <c r="A26" s="524"/>
      <c r="B26" s="739"/>
      <c r="C26" s="739"/>
      <c r="D26" s="739"/>
      <c r="E26" s="739"/>
      <c r="F26" s="533"/>
      <c r="G26" s="524"/>
      <c r="H26" s="524"/>
    </row>
    <row r="27" spans="1:8">
      <c r="A27" s="524"/>
      <c r="B27" s="739"/>
      <c r="C27" s="739"/>
      <c r="D27" s="739"/>
      <c r="E27" s="739"/>
      <c r="F27" s="533"/>
      <c r="G27" s="524"/>
      <c r="H27" s="524"/>
    </row>
    <row r="28" spans="1:8">
      <c r="A28" s="524"/>
      <c r="B28" s="739"/>
      <c r="C28" s="739"/>
      <c r="D28" s="739"/>
      <c r="E28" s="739"/>
      <c r="F28" s="533"/>
      <c r="G28" s="524"/>
      <c r="H28" s="524"/>
    </row>
    <row r="29" spans="1:8">
      <c r="A29" s="524"/>
      <c r="B29" s="739"/>
      <c r="C29" s="739"/>
      <c r="D29" s="739"/>
      <c r="E29" s="739"/>
      <c r="F29" s="533"/>
      <c r="G29" s="524"/>
      <c r="H29" s="524"/>
    </row>
    <row r="30" spans="1:8">
      <c r="A30" s="524"/>
      <c r="B30" s="739"/>
      <c r="C30" s="739"/>
      <c r="D30" s="739"/>
      <c r="E30" s="739"/>
      <c r="F30" s="533"/>
      <c r="G30" s="524"/>
      <c r="H30" s="524"/>
    </row>
    <row r="31" spans="1:8">
      <c r="A31" s="524"/>
      <c r="B31" s="739"/>
      <c r="C31" s="739"/>
      <c r="D31" s="739"/>
      <c r="E31" s="739"/>
      <c r="F31" s="533"/>
      <c r="G31" s="524"/>
      <c r="H31" s="524"/>
    </row>
    <row r="32" spans="1:8">
      <c r="A32" s="524"/>
      <c r="B32" s="739"/>
      <c r="C32" s="739"/>
      <c r="D32" s="739"/>
      <c r="E32" s="739"/>
      <c r="F32" s="533"/>
      <c r="G32" s="524"/>
      <c r="H32" s="524"/>
    </row>
    <row r="33" spans="1:8">
      <c r="A33" s="524"/>
      <c r="B33" s="739"/>
      <c r="C33" s="739"/>
      <c r="D33" s="739"/>
      <c r="E33" s="739"/>
      <c r="F33" s="533"/>
      <c r="G33" s="524"/>
      <c r="H33" s="524"/>
    </row>
    <row r="34" spans="1:8">
      <c r="A34" s="524"/>
      <c r="B34" s="739"/>
      <c r="C34" s="739"/>
      <c r="D34" s="739"/>
      <c r="E34" s="739"/>
      <c r="F34" s="533"/>
      <c r="G34" s="524"/>
      <c r="H34" s="524"/>
    </row>
    <row r="35" spans="1:8">
      <c r="A35" s="524"/>
      <c r="B35" s="739"/>
      <c r="C35" s="739"/>
      <c r="D35" s="739"/>
      <c r="E35" s="739"/>
      <c r="F35" s="533"/>
      <c r="G35" s="524"/>
      <c r="H35" s="524"/>
    </row>
    <row r="36" spans="1:8">
      <c r="A36" s="524"/>
      <c r="B36" s="739"/>
      <c r="C36" s="739"/>
      <c r="D36" s="739"/>
      <c r="E36" s="739"/>
      <c r="F36" s="533"/>
      <c r="G36" s="524"/>
      <c r="H36" s="524"/>
    </row>
    <row r="37" spans="1:8">
      <c r="A37" s="524"/>
      <c r="B37" s="739"/>
      <c r="C37" s="739"/>
      <c r="D37" s="739"/>
      <c r="E37" s="739"/>
      <c r="F37" s="533"/>
      <c r="G37" s="524"/>
      <c r="H37" s="524"/>
    </row>
    <row r="38" spans="1:8">
      <c r="A38" s="524"/>
      <c r="B38" s="739"/>
      <c r="C38" s="739"/>
      <c r="D38" s="739"/>
      <c r="E38" s="739"/>
      <c r="F38" s="533"/>
      <c r="G38" s="524"/>
      <c r="H38" s="524"/>
    </row>
    <row r="39" spans="1:8">
      <c r="A39" s="524"/>
      <c r="B39" s="533"/>
      <c r="C39" s="533"/>
      <c r="D39" s="533"/>
      <c r="E39" s="533"/>
      <c r="F39" s="533"/>
      <c r="G39" s="524"/>
      <c r="H39" s="524"/>
    </row>
    <row r="40" spans="1:8">
      <c r="A40" s="524"/>
      <c r="B40" s="533"/>
      <c r="C40" s="533"/>
      <c r="D40" s="533"/>
      <c r="E40" s="533"/>
      <c r="F40" s="533"/>
      <c r="G40" s="524"/>
      <c r="H40" s="524"/>
    </row>
    <row r="41" spans="1:8">
      <c r="A41" s="524"/>
      <c r="B41" s="524"/>
      <c r="C41" s="524"/>
      <c r="D41" s="524"/>
      <c r="E41" s="524"/>
      <c r="F41" s="524"/>
      <c r="G41" s="524"/>
      <c r="H41" s="524"/>
    </row>
    <row r="42" spans="1:8">
      <c r="A42" s="524"/>
      <c r="B42" s="524"/>
      <c r="C42" s="524"/>
      <c r="D42" s="524"/>
      <c r="E42" s="524"/>
      <c r="F42" s="524"/>
      <c r="G42" s="524"/>
      <c r="H42" s="524"/>
    </row>
    <row r="43" spans="1:8">
      <c r="A43" s="524"/>
      <c r="B43" s="524"/>
      <c r="C43" s="524"/>
      <c r="D43" s="524"/>
      <c r="E43" s="524"/>
      <c r="F43" s="524"/>
      <c r="G43" s="524"/>
      <c r="H43" s="524"/>
    </row>
    <row r="44" spans="1:8">
      <c r="A44" s="524"/>
      <c r="B44" s="524"/>
      <c r="C44" s="524"/>
      <c r="D44" s="524"/>
      <c r="E44" s="524"/>
      <c r="F44" s="524"/>
      <c r="G44" s="524"/>
      <c r="H44" s="524"/>
    </row>
    <row r="45" spans="1:8">
      <c r="A45" s="524"/>
      <c r="B45" s="524"/>
      <c r="C45" s="524"/>
      <c r="D45" s="524"/>
      <c r="E45" s="524"/>
      <c r="F45" s="524"/>
      <c r="G45" s="524"/>
      <c r="H45" s="524"/>
    </row>
    <row r="46" spans="1:8">
      <c r="A46" s="524"/>
      <c r="B46" s="524"/>
      <c r="C46" s="524"/>
      <c r="D46" s="524"/>
      <c r="E46" s="524"/>
      <c r="F46" s="524"/>
      <c r="G46" s="524"/>
      <c r="H46" s="524"/>
    </row>
    <row r="47" spans="1:8">
      <c r="A47" s="524"/>
      <c r="B47" s="524"/>
      <c r="C47" s="524"/>
      <c r="D47" s="524"/>
      <c r="E47" s="524"/>
      <c r="F47" s="524"/>
      <c r="G47" s="524"/>
      <c r="H47" s="524"/>
    </row>
    <row r="48" spans="1:8" s="528" customFormat="1" ht="33">
      <c r="A48" s="526"/>
      <c r="B48" s="534" t="s">
        <v>1074</v>
      </c>
      <c r="C48" s="535"/>
      <c r="D48" s="535"/>
      <c r="E48" s="535"/>
      <c r="F48" s="535"/>
      <c r="G48" s="535"/>
      <c r="H48" s="535"/>
    </row>
    <row r="49" spans="1:8">
      <c r="A49" s="524"/>
      <c r="B49" s="536"/>
      <c r="C49" s="536"/>
      <c r="D49" s="536"/>
      <c r="E49" s="536"/>
      <c r="F49" s="536"/>
      <c r="G49" s="536"/>
      <c r="H49" s="536"/>
    </row>
    <row r="50" spans="1:8">
      <c r="A50" s="524"/>
      <c r="B50" s="536"/>
      <c r="C50" s="536"/>
      <c r="D50" s="536"/>
      <c r="E50" s="536"/>
      <c r="F50" s="536"/>
      <c r="G50" s="536"/>
      <c r="H50" s="536"/>
    </row>
    <row r="51" spans="1:8">
      <c r="A51" s="524"/>
      <c r="B51" s="536"/>
      <c r="C51" s="536"/>
      <c r="D51" s="536"/>
      <c r="E51" s="536"/>
      <c r="F51" s="536"/>
      <c r="G51" s="536"/>
      <c r="H51" s="536"/>
    </row>
    <row r="52" spans="1:8" s="528" customFormat="1">
      <c r="A52" s="526"/>
      <c r="B52" s="537" t="s">
        <v>805</v>
      </c>
      <c r="C52" s="535"/>
      <c r="D52" s="535"/>
      <c r="E52" s="535"/>
      <c r="F52" s="535"/>
      <c r="G52" s="535"/>
      <c r="H52" s="535"/>
    </row>
    <row r="53" spans="1:8" s="528" customFormat="1">
      <c r="A53" s="526"/>
      <c r="B53" s="537" t="s">
        <v>1177</v>
      </c>
      <c r="C53" s="535"/>
      <c r="D53" s="535"/>
      <c r="E53" s="535"/>
      <c r="F53" s="535"/>
      <c r="G53" s="535"/>
      <c r="H53" s="535"/>
    </row>
    <row r="54" spans="1:8" s="528" customFormat="1">
      <c r="A54" s="526"/>
      <c r="B54" s="537" t="s">
        <v>1075</v>
      </c>
      <c r="C54" s="535"/>
      <c r="D54" s="535"/>
      <c r="E54" s="535"/>
      <c r="F54" s="535"/>
      <c r="G54" s="535"/>
      <c r="H54" s="535"/>
    </row>
    <row r="55" spans="1:8" ht="15" customHeight="1">
      <c r="A55" s="524"/>
      <c r="B55" s="536"/>
      <c r="C55" s="536"/>
      <c r="D55" s="536"/>
      <c r="E55" s="536"/>
      <c r="F55" s="536"/>
      <c r="G55" s="536"/>
      <c r="H55" s="536"/>
    </row>
    <row r="56" spans="1:8" s="528" customFormat="1">
      <c r="A56" s="526"/>
      <c r="B56" s="524" t="s">
        <v>806</v>
      </c>
      <c r="C56" s="535"/>
      <c r="D56" s="535"/>
      <c r="E56" s="535"/>
      <c r="F56" s="535"/>
      <c r="G56" s="535"/>
      <c r="H56" s="535"/>
    </row>
    <row r="57" spans="1:8" s="528" customFormat="1">
      <c r="A57" s="526"/>
      <c r="B57" s="538" t="s">
        <v>807</v>
      </c>
      <c r="C57" s="535"/>
      <c r="D57" s="535"/>
      <c r="E57" s="535"/>
      <c r="F57" s="535"/>
      <c r="G57" s="535"/>
      <c r="H57" s="535"/>
    </row>
    <row r="58" spans="1:8" s="528" customFormat="1">
      <c r="A58" s="526"/>
      <c r="B58" s="524" t="s">
        <v>808</v>
      </c>
      <c r="C58" s="535"/>
      <c r="D58" s="535"/>
      <c r="E58" s="535"/>
      <c r="F58" s="535"/>
      <c r="G58" s="535"/>
      <c r="H58" s="535"/>
    </row>
    <row r="59" spans="1:8" ht="15" customHeight="1">
      <c r="A59" s="524"/>
      <c r="B59" s="536"/>
      <c r="C59" s="536"/>
      <c r="D59" s="536"/>
      <c r="E59" s="536"/>
      <c r="F59" s="536"/>
      <c r="G59" s="536"/>
      <c r="H59" s="536"/>
    </row>
    <row r="60" spans="1:8" ht="18">
      <c r="A60" s="524"/>
      <c r="B60" s="539" t="s">
        <v>1076</v>
      </c>
      <c r="C60" s="536"/>
      <c r="D60" s="536"/>
      <c r="E60" s="536"/>
      <c r="F60" s="536"/>
      <c r="G60" s="536"/>
      <c r="H60" s="536"/>
    </row>
    <row r="61" spans="1:8">
      <c r="A61" s="524"/>
      <c r="B61" s="540" t="s">
        <v>809</v>
      </c>
      <c r="C61" s="536"/>
      <c r="D61" s="536"/>
      <c r="E61" s="536"/>
      <c r="F61" s="536"/>
      <c r="G61" s="536"/>
      <c r="H61" s="536"/>
    </row>
    <row r="62" spans="1:8">
      <c r="A62" s="524"/>
      <c r="B62" s="536"/>
      <c r="C62" s="536"/>
      <c r="D62" s="536"/>
      <c r="E62" s="536"/>
      <c r="F62" s="536"/>
      <c r="G62" s="536"/>
      <c r="H62" s="536"/>
    </row>
    <row r="63" spans="1:8">
      <c r="A63" s="524"/>
      <c r="B63" s="524"/>
      <c r="C63" s="524"/>
      <c r="D63" s="524"/>
      <c r="E63" s="524"/>
      <c r="F63" s="524"/>
      <c r="G63" s="524"/>
      <c r="H63" s="5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39937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39937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X90"/>
  <sheetViews>
    <sheetView workbookViewId="0"/>
  </sheetViews>
  <sheetFormatPr baseColWidth="10" defaultRowHeight="15.95" customHeight="1"/>
  <cols>
    <col min="1" max="1" width="3.7109375" style="41" customWidth="1"/>
    <col min="2" max="2" width="8.42578125" style="5" customWidth="1"/>
    <col min="3" max="3" width="55.7109375" style="5" customWidth="1"/>
    <col min="4" max="4" width="12" style="5" customWidth="1"/>
    <col min="5" max="6" width="10.7109375" style="5" customWidth="1"/>
    <col min="7" max="7" width="12" style="5" customWidth="1"/>
    <col min="8" max="10" width="10.7109375" style="5" customWidth="1"/>
    <col min="11" max="11" width="9.7109375" style="5" customWidth="1"/>
    <col min="12" max="12" width="10.42578125" style="5" customWidth="1"/>
    <col min="13" max="13" width="9.7109375" style="5" customWidth="1"/>
    <col min="14" max="14" width="10.7109375" style="5" customWidth="1"/>
    <col min="15" max="15" width="11.85546875" style="5" customWidth="1"/>
    <col min="16" max="16" width="10.28515625" style="5" customWidth="1"/>
    <col min="17" max="19" width="9.7109375" style="5" customWidth="1"/>
    <col min="20" max="20" width="9.7109375" style="1" customWidth="1"/>
    <col min="21" max="22" width="10.5703125" style="5" customWidth="1"/>
    <col min="23" max="23" width="9.28515625" style="5" customWidth="1"/>
    <col min="24" max="24" width="11.5703125" style="7" bestFit="1" customWidth="1"/>
    <col min="25" max="16384" width="11.42578125" style="5"/>
  </cols>
  <sheetData>
    <row r="1" spans="1:24" ht="19.5" customHeight="1">
      <c r="A1" s="17" t="s">
        <v>1011</v>
      </c>
      <c r="C1" s="42"/>
      <c r="D1" s="42"/>
      <c r="E1" s="42"/>
      <c r="F1" s="87"/>
      <c r="G1" s="87"/>
      <c r="H1" s="87"/>
      <c r="I1" s="87"/>
      <c r="K1" s="17"/>
      <c r="N1" s="42"/>
      <c r="O1" s="42"/>
      <c r="P1" s="42"/>
      <c r="Q1" s="87"/>
      <c r="R1" s="87"/>
      <c r="S1" s="87"/>
    </row>
    <row r="2" spans="1:24" ht="15.95" customHeight="1">
      <c r="A2" s="552" t="s">
        <v>53</v>
      </c>
      <c r="B2" s="552"/>
      <c r="C2" s="211"/>
      <c r="F2" s="87"/>
      <c r="G2" s="87"/>
      <c r="H2" s="87"/>
      <c r="I2" s="212"/>
      <c r="K2" s="664"/>
      <c r="L2" s="552"/>
      <c r="M2" s="26"/>
      <c r="N2" s="211"/>
      <c r="Q2" s="87"/>
      <c r="R2" s="87"/>
      <c r="S2" s="87"/>
    </row>
    <row r="3" spans="1:24" ht="12" customHeight="1">
      <c r="A3" s="88"/>
      <c r="B3" s="28"/>
      <c r="C3" s="89"/>
      <c r="D3" s="188"/>
      <c r="E3" s="10"/>
      <c r="F3" s="10"/>
      <c r="G3" s="10"/>
      <c r="H3" s="10"/>
      <c r="I3" s="7"/>
      <c r="J3" s="11"/>
      <c r="K3" s="10"/>
      <c r="L3" s="10"/>
      <c r="M3" s="10"/>
      <c r="N3" s="10"/>
      <c r="O3" s="10"/>
      <c r="P3" s="7"/>
      <c r="Q3" s="7"/>
      <c r="R3" s="7"/>
      <c r="U3" s="10"/>
      <c r="V3" s="7"/>
      <c r="W3" s="7"/>
    </row>
    <row r="4" spans="1:24" s="1" customFormat="1" ht="18" customHeight="1">
      <c r="A4" s="755" t="s">
        <v>781</v>
      </c>
      <c r="B4" s="759" t="s">
        <v>1012</v>
      </c>
      <c r="C4" s="760" t="s">
        <v>255</v>
      </c>
      <c r="D4" s="765" t="s">
        <v>740</v>
      </c>
      <c r="E4" s="762" t="s">
        <v>700</v>
      </c>
      <c r="F4" s="762" t="s">
        <v>144</v>
      </c>
      <c r="G4" s="770" t="s">
        <v>748</v>
      </c>
      <c r="H4" s="771"/>
      <c r="I4" s="771"/>
      <c r="J4" s="771"/>
      <c r="K4" s="771"/>
      <c r="L4" s="771"/>
      <c r="M4" s="771"/>
      <c r="N4" s="772"/>
      <c r="O4" s="765" t="s">
        <v>738</v>
      </c>
      <c r="P4" s="770" t="s">
        <v>235</v>
      </c>
      <c r="Q4" s="771"/>
      <c r="R4" s="771"/>
      <c r="S4" s="771"/>
      <c r="T4" s="772"/>
      <c r="U4" s="762" t="s">
        <v>575</v>
      </c>
      <c r="V4" s="762" t="s">
        <v>236</v>
      </c>
      <c r="W4" s="757" t="s">
        <v>237</v>
      </c>
      <c r="X4" s="215"/>
    </row>
    <row r="5" spans="1:24" s="1" customFormat="1" ht="75" customHeight="1">
      <c r="A5" s="756"/>
      <c r="B5" s="759"/>
      <c r="C5" s="761"/>
      <c r="D5" s="766"/>
      <c r="E5" s="763"/>
      <c r="F5" s="763"/>
      <c r="G5" s="216" t="s">
        <v>739</v>
      </c>
      <c r="H5" s="594" t="s">
        <v>737</v>
      </c>
      <c r="I5" s="594" t="s">
        <v>782</v>
      </c>
      <c r="J5" s="216" t="s">
        <v>783</v>
      </c>
      <c r="K5" s="600" t="s">
        <v>787</v>
      </c>
      <c r="L5" s="216" t="s">
        <v>238</v>
      </c>
      <c r="M5" s="216" t="s">
        <v>239</v>
      </c>
      <c r="N5" s="216" t="s">
        <v>784</v>
      </c>
      <c r="O5" s="766"/>
      <c r="P5" s="228" t="s">
        <v>739</v>
      </c>
      <c r="Q5" s="214" t="s">
        <v>243</v>
      </c>
      <c r="R5" s="228" t="s">
        <v>240</v>
      </c>
      <c r="S5" s="216" t="s">
        <v>701</v>
      </c>
      <c r="T5" s="216" t="s">
        <v>703</v>
      </c>
      <c r="U5" s="763"/>
      <c r="V5" s="764"/>
      <c r="W5" s="758"/>
      <c r="X5" s="220"/>
    </row>
    <row r="6" spans="1:24" s="1" customFormat="1" ht="5.0999999999999996" customHeight="1">
      <c r="A6" s="356"/>
      <c r="B6" s="61"/>
      <c r="C6" s="283"/>
      <c r="D6" s="72"/>
      <c r="E6" s="358"/>
      <c r="F6" s="358"/>
      <c r="G6" s="358"/>
      <c r="H6" s="358"/>
      <c r="I6" s="358"/>
      <c r="J6" s="358"/>
      <c r="K6" s="359"/>
      <c r="L6" s="358"/>
      <c r="M6" s="358"/>
      <c r="N6" s="358"/>
      <c r="O6" s="72"/>
      <c r="P6" s="72"/>
      <c r="Q6" s="360"/>
      <c r="R6" s="72"/>
      <c r="S6" s="358"/>
      <c r="T6" s="358"/>
      <c r="U6" s="358"/>
      <c r="V6" s="220"/>
      <c r="W6" s="220"/>
      <c r="X6" s="220"/>
    </row>
    <row r="7" spans="1:24" s="52" customFormat="1" ht="12.75" customHeight="1">
      <c r="A7" s="79">
        <v>1</v>
      </c>
      <c r="B7" s="98" t="s">
        <v>178</v>
      </c>
      <c r="C7" s="385" t="s">
        <v>332</v>
      </c>
      <c r="D7" s="589">
        <f>SUM(E7:G7,O7:P7,U7:W7)</f>
        <v>142642.99903389998</v>
      </c>
      <c r="E7" s="589">
        <v>975.48086033037714</v>
      </c>
      <c r="F7" s="589">
        <v>24.519139669623037</v>
      </c>
      <c r="G7" s="589">
        <f>SUM(H7:N7)</f>
        <v>99466.732218228586</v>
      </c>
      <c r="H7" s="589">
        <v>0</v>
      </c>
      <c r="I7" s="589">
        <v>5371.9197934616932</v>
      </c>
      <c r="J7" s="589">
        <v>65817.821034590786</v>
      </c>
      <c r="K7" s="589">
        <v>0</v>
      </c>
      <c r="L7" s="589">
        <v>25873.619567624475</v>
      </c>
      <c r="M7" s="589">
        <v>0</v>
      </c>
      <c r="N7" s="589">
        <v>2403.3718225516309</v>
      </c>
      <c r="O7" s="589">
        <v>10932.04766324203</v>
      </c>
      <c r="P7" s="589">
        <f>SUM(Q7:T7)</f>
        <v>10043.877019799605</v>
      </c>
      <c r="Q7" s="589">
        <v>0</v>
      </c>
      <c r="R7" s="589">
        <v>5337.9642665594329</v>
      </c>
      <c r="S7" s="589">
        <v>4705.9127532401717</v>
      </c>
      <c r="T7" s="589">
        <v>0</v>
      </c>
      <c r="U7" s="589">
        <v>20390.412909758259</v>
      </c>
      <c r="V7" s="589">
        <v>0</v>
      </c>
      <c r="W7" s="589">
        <v>809.92922287149793</v>
      </c>
      <c r="X7" s="43"/>
    </row>
    <row r="8" spans="1:24" s="52" customFormat="1" ht="12.75" customHeight="1">
      <c r="A8" s="79">
        <v>2</v>
      </c>
      <c r="B8" s="386" t="s">
        <v>762</v>
      </c>
      <c r="C8" s="387" t="s">
        <v>333</v>
      </c>
      <c r="D8" s="589">
        <f t="shared" ref="D8:D71" si="0">SUM(E8:G8,O8:P8,U8:W8)</f>
        <v>138586.95843343149</v>
      </c>
      <c r="E8" s="589">
        <v>975.48086033037714</v>
      </c>
      <c r="F8" s="589">
        <v>24.519139669623037</v>
      </c>
      <c r="G8" s="589">
        <f t="shared" ref="G8:G71" si="1">SUM(H8:N8)</f>
        <v>96485.101555734756</v>
      </c>
      <c r="H8" s="589">
        <v>0</v>
      </c>
      <c r="I8" s="589">
        <v>5241.4648263937706</v>
      </c>
      <c r="J8" s="589">
        <v>62966.926749209728</v>
      </c>
      <c r="K8" s="589">
        <v>0</v>
      </c>
      <c r="L8" s="589">
        <v>25873.619567624475</v>
      </c>
      <c r="M8" s="589">
        <v>0</v>
      </c>
      <c r="N8" s="589">
        <v>2403.0904125067686</v>
      </c>
      <c r="O8" s="589">
        <v>10931.69186848694</v>
      </c>
      <c r="P8" s="589">
        <f t="shared" ref="P8:P71" si="2">SUM(Q8:T8)</f>
        <v>10009.843937205282</v>
      </c>
      <c r="Q8" s="589">
        <v>0</v>
      </c>
      <c r="R8" s="589">
        <v>5303.9311839651091</v>
      </c>
      <c r="S8" s="589">
        <v>4705.9127532401717</v>
      </c>
      <c r="T8" s="589">
        <v>0</v>
      </c>
      <c r="U8" s="589">
        <v>19350.391849133022</v>
      </c>
      <c r="V8" s="589">
        <v>0</v>
      </c>
      <c r="W8" s="589">
        <v>809.92922287149793</v>
      </c>
      <c r="X8" s="43"/>
    </row>
    <row r="9" spans="1:24" s="52" customFormat="1" ht="12.75" customHeight="1">
      <c r="A9" s="79">
        <v>3</v>
      </c>
      <c r="B9" s="386" t="s">
        <v>763</v>
      </c>
      <c r="C9" s="387" t="s">
        <v>334</v>
      </c>
      <c r="D9" s="589">
        <f t="shared" si="0"/>
        <v>2570.9413016177091</v>
      </c>
      <c r="E9" s="589">
        <v>0</v>
      </c>
      <c r="F9" s="589">
        <v>0</v>
      </c>
      <c r="G9" s="589">
        <f t="shared" si="1"/>
        <v>2017.9099327019603</v>
      </c>
      <c r="H9" s="589">
        <v>0</v>
      </c>
      <c r="I9" s="589">
        <v>124.31430233198556</v>
      </c>
      <c r="J9" s="589">
        <v>1893.327466618279</v>
      </c>
      <c r="K9" s="589">
        <v>0</v>
      </c>
      <c r="L9" s="589">
        <v>0</v>
      </c>
      <c r="M9" s="589">
        <v>0</v>
      </c>
      <c r="N9" s="589">
        <v>0.26816375169567314</v>
      </c>
      <c r="O9" s="589">
        <v>0.35579475508996727</v>
      </c>
      <c r="P9" s="589">
        <f t="shared" si="2"/>
        <v>32.665043848039666</v>
      </c>
      <c r="Q9" s="589">
        <v>0</v>
      </c>
      <c r="R9" s="589">
        <v>32.665043848039666</v>
      </c>
      <c r="S9" s="589">
        <v>0</v>
      </c>
      <c r="T9" s="589">
        <v>0</v>
      </c>
      <c r="U9" s="589">
        <v>520.0105303126187</v>
      </c>
      <c r="V9" s="589">
        <v>0</v>
      </c>
      <c r="W9" s="589">
        <v>0</v>
      </c>
      <c r="X9" s="43"/>
    </row>
    <row r="10" spans="1:24" s="52" customFormat="1" ht="12.75" customHeight="1">
      <c r="A10" s="79">
        <v>4</v>
      </c>
      <c r="B10" s="386" t="s">
        <v>179</v>
      </c>
      <c r="C10" s="387" t="s">
        <v>335</v>
      </c>
      <c r="D10" s="589">
        <f t="shared" si="0"/>
        <v>1485.1168737899984</v>
      </c>
      <c r="E10" s="589">
        <v>0</v>
      </c>
      <c r="F10" s="589">
        <v>0</v>
      </c>
      <c r="G10" s="589">
        <f t="shared" si="1"/>
        <v>963.72072979189113</v>
      </c>
      <c r="H10" s="589">
        <v>0</v>
      </c>
      <c r="I10" s="589">
        <v>6.1406647359370483</v>
      </c>
      <c r="J10" s="589">
        <v>957.56681876278742</v>
      </c>
      <c r="K10" s="589">
        <v>0</v>
      </c>
      <c r="L10" s="589">
        <v>0</v>
      </c>
      <c r="M10" s="589">
        <v>0</v>
      </c>
      <c r="N10" s="589">
        <v>1.3246293166627126E-2</v>
      </c>
      <c r="O10" s="589">
        <v>1.7574939205126171E-2</v>
      </c>
      <c r="P10" s="589">
        <f t="shared" si="2"/>
        <v>1.3680387462833401</v>
      </c>
      <c r="Q10" s="589">
        <v>0</v>
      </c>
      <c r="R10" s="589">
        <v>1.3680387462833401</v>
      </c>
      <c r="S10" s="589">
        <v>0</v>
      </c>
      <c r="T10" s="589">
        <v>0</v>
      </c>
      <c r="U10" s="589">
        <v>520.0105303126187</v>
      </c>
      <c r="V10" s="589">
        <v>0</v>
      </c>
      <c r="W10" s="589">
        <v>0</v>
      </c>
      <c r="X10" s="43"/>
    </row>
    <row r="11" spans="1:24" s="52" customFormat="1" ht="12.75" customHeight="1">
      <c r="A11" s="79">
        <v>5</v>
      </c>
      <c r="B11" s="98" t="s">
        <v>181</v>
      </c>
      <c r="C11" s="385" t="s">
        <v>336</v>
      </c>
      <c r="D11" s="589">
        <f t="shared" si="0"/>
        <v>90083.531772032278</v>
      </c>
      <c r="E11" s="589">
        <v>8905.2690000000002</v>
      </c>
      <c r="F11" s="589">
        <v>11178.735000000001</v>
      </c>
      <c r="G11" s="589">
        <f t="shared" si="1"/>
        <v>7580.8628895892425</v>
      </c>
      <c r="H11" s="589">
        <v>0</v>
      </c>
      <c r="I11" s="589">
        <v>238.79495520017844</v>
      </c>
      <c r="J11" s="589">
        <v>3073.9012943298831</v>
      </c>
      <c r="K11" s="589">
        <v>0</v>
      </c>
      <c r="L11" s="589">
        <v>2176.0015251458422</v>
      </c>
      <c r="M11" s="589">
        <v>564.96</v>
      </c>
      <c r="N11" s="589">
        <v>1527.2051149133385</v>
      </c>
      <c r="O11" s="589">
        <v>20003.557445034145</v>
      </c>
      <c r="P11" s="589">
        <f t="shared" si="2"/>
        <v>203.49839981870906</v>
      </c>
      <c r="Q11" s="589">
        <v>0</v>
      </c>
      <c r="R11" s="589">
        <v>203.49839981870906</v>
      </c>
      <c r="S11" s="589">
        <v>0</v>
      </c>
      <c r="T11" s="589">
        <v>0</v>
      </c>
      <c r="U11" s="589">
        <v>40354.80303759018</v>
      </c>
      <c r="V11" s="589">
        <v>0</v>
      </c>
      <c r="W11" s="589">
        <v>1856.806</v>
      </c>
      <c r="X11" s="43"/>
    </row>
    <row r="12" spans="1:24" s="52" customFormat="1" ht="12.75" customHeight="1">
      <c r="A12" s="79">
        <v>6</v>
      </c>
      <c r="B12" s="386" t="s">
        <v>764</v>
      </c>
      <c r="C12" s="387" t="s">
        <v>29</v>
      </c>
      <c r="D12" s="589">
        <f t="shared" si="0"/>
        <v>51732.406802300597</v>
      </c>
      <c r="E12" s="589">
        <v>7559.835</v>
      </c>
      <c r="F12" s="589">
        <v>9208.5450000000001</v>
      </c>
      <c r="G12" s="589">
        <f t="shared" si="1"/>
        <v>1203.1058276203587</v>
      </c>
      <c r="H12" s="589">
        <v>0</v>
      </c>
      <c r="I12" s="589">
        <v>67.046035920810553</v>
      </c>
      <c r="J12" s="589">
        <v>720.91516379920529</v>
      </c>
      <c r="K12" s="589">
        <v>0</v>
      </c>
      <c r="L12" s="589">
        <v>287</v>
      </c>
      <c r="M12" s="589">
        <v>13</v>
      </c>
      <c r="N12" s="589">
        <v>115.14462790034273</v>
      </c>
      <c r="O12" s="589">
        <v>884.06588964972423</v>
      </c>
      <c r="P12" s="589">
        <f t="shared" si="2"/>
        <v>24.868085030513175</v>
      </c>
      <c r="Q12" s="589">
        <v>0</v>
      </c>
      <c r="R12" s="589">
        <v>24.868085030513175</v>
      </c>
      <c r="S12" s="589">
        <v>0</v>
      </c>
      <c r="T12" s="589">
        <v>0</v>
      </c>
      <c r="U12" s="589">
        <v>31032</v>
      </c>
      <c r="V12" s="589">
        <v>0</v>
      </c>
      <c r="W12" s="589">
        <v>1819.9870000000001</v>
      </c>
      <c r="X12" s="43"/>
    </row>
    <row r="13" spans="1:24" s="52" customFormat="1" ht="12.75" customHeight="1">
      <c r="A13" s="79">
        <v>7</v>
      </c>
      <c r="B13" s="386" t="s">
        <v>182</v>
      </c>
      <c r="C13" s="387" t="s">
        <v>337</v>
      </c>
      <c r="D13" s="589">
        <f t="shared" si="0"/>
        <v>17081.920565099143</v>
      </c>
      <c r="E13" s="589">
        <v>0</v>
      </c>
      <c r="F13" s="589">
        <v>0</v>
      </c>
      <c r="G13" s="589">
        <f t="shared" si="1"/>
        <v>564.38457778188808</v>
      </c>
      <c r="H13" s="589">
        <v>0</v>
      </c>
      <c r="I13" s="589">
        <v>55.419326576442685</v>
      </c>
      <c r="J13" s="589">
        <v>470.84570378208065</v>
      </c>
      <c r="K13" s="589">
        <v>0</v>
      </c>
      <c r="L13" s="589">
        <v>38</v>
      </c>
      <c r="M13" s="589">
        <v>0</v>
      </c>
      <c r="N13" s="589">
        <v>0.11954742336484001</v>
      </c>
      <c r="O13" s="589">
        <v>14238.158613332147</v>
      </c>
      <c r="P13" s="589">
        <f t="shared" si="2"/>
        <v>29.977373985105455</v>
      </c>
      <c r="Q13" s="589">
        <v>0</v>
      </c>
      <c r="R13" s="589">
        <v>29.977373985105455</v>
      </c>
      <c r="S13" s="589">
        <v>0</v>
      </c>
      <c r="T13" s="589">
        <v>0</v>
      </c>
      <c r="U13" s="589">
        <v>2246.4</v>
      </c>
      <c r="V13" s="589">
        <v>0</v>
      </c>
      <c r="W13" s="589">
        <v>3</v>
      </c>
      <c r="X13" s="43"/>
    </row>
    <row r="14" spans="1:24" s="52" customFormat="1" ht="12.75" customHeight="1">
      <c r="A14" s="79">
        <v>8</v>
      </c>
      <c r="B14" s="386" t="s">
        <v>183</v>
      </c>
      <c r="C14" s="387" t="s">
        <v>338</v>
      </c>
      <c r="D14" s="589">
        <f t="shared" si="0"/>
        <v>21269.204404632539</v>
      </c>
      <c r="E14" s="589">
        <v>1345.434</v>
      </c>
      <c r="F14" s="589">
        <v>1970.1899999999998</v>
      </c>
      <c r="G14" s="589">
        <f t="shared" si="1"/>
        <v>5813.3724841869953</v>
      </c>
      <c r="H14" s="589">
        <v>0</v>
      </c>
      <c r="I14" s="589">
        <v>116.32959270292518</v>
      </c>
      <c r="J14" s="589">
        <v>1882.1404267485971</v>
      </c>
      <c r="K14" s="589">
        <v>0</v>
      </c>
      <c r="L14" s="589">
        <v>1851.0015251458422</v>
      </c>
      <c r="M14" s="589">
        <v>551.96</v>
      </c>
      <c r="N14" s="589">
        <v>1411.9409395896309</v>
      </c>
      <c r="O14" s="589">
        <v>4881.3329420522741</v>
      </c>
      <c r="P14" s="589">
        <f t="shared" si="2"/>
        <v>148.65294080309042</v>
      </c>
      <c r="Q14" s="589">
        <v>0</v>
      </c>
      <c r="R14" s="589">
        <v>148.65294080309042</v>
      </c>
      <c r="S14" s="589">
        <v>0</v>
      </c>
      <c r="T14" s="589">
        <v>0</v>
      </c>
      <c r="U14" s="589">
        <v>7076.4030375901793</v>
      </c>
      <c r="V14" s="589">
        <v>0</v>
      </c>
      <c r="W14" s="589">
        <v>33.819000000000003</v>
      </c>
      <c r="X14" s="43"/>
    </row>
    <row r="15" spans="1:24" s="52" customFormat="1" ht="12.75" customHeight="1">
      <c r="A15" s="79">
        <v>9</v>
      </c>
      <c r="B15" s="98" t="s">
        <v>184</v>
      </c>
      <c r="C15" s="385" t="s">
        <v>56</v>
      </c>
      <c r="D15" s="589">
        <f t="shared" si="0"/>
        <v>10233510.222371837</v>
      </c>
      <c r="E15" s="589">
        <v>776239.18639914773</v>
      </c>
      <c r="F15" s="589">
        <v>177177.6751281436</v>
      </c>
      <c r="G15" s="589">
        <f t="shared" si="1"/>
        <v>6963422.3801667169</v>
      </c>
      <c r="H15" s="589">
        <v>4919545</v>
      </c>
      <c r="I15" s="589">
        <v>146871.02523164864</v>
      </c>
      <c r="J15" s="589">
        <v>51572.446910167222</v>
      </c>
      <c r="K15" s="589">
        <v>454</v>
      </c>
      <c r="L15" s="589">
        <v>189148.12620378882</v>
      </c>
      <c r="M15" s="589">
        <v>333586.53999999992</v>
      </c>
      <c r="N15" s="589">
        <v>1322245.2418211126</v>
      </c>
      <c r="O15" s="589">
        <v>1050507.1732734034</v>
      </c>
      <c r="P15" s="589">
        <f t="shared" si="2"/>
        <v>280122.02713790321</v>
      </c>
      <c r="Q15" s="589">
        <v>0</v>
      </c>
      <c r="R15" s="589">
        <v>172499.92070622827</v>
      </c>
      <c r="S15" s="589">
        <v>62.717931674899269</v>
      </c>
      <c r="T15" s="589">
        <v>107559.38850000002</v>
      </c>
      <c r="U15" s="589">
        <v>868365.82554107078</v>
      </c>
      <c r="V15" s="589">
        <v>0</v>
      </c>
      <c r="W15" s="589">
        <v>117675.95472544973</v>
      </c>
      <c r="X15" s="43"/>
    </row>
    <row r="16" spans="1:24" s="52" customFormat="1" ht="12.75" customHeight="1">
      <c r="A16" s="79">
        <v>10</v>
      </c>
      <c r="B16" s="386" t="s">
        <v>185</v>
      </c>
      <c r="C16" s="387" t="s">
        <v>339</v>
      </c>
      <c r="D16" s="589">
        <f t="shared" si="0"/>
        <v>224602.32678189653</v>
      </c>
      <c r="E16" s="589">
        <v>3383.0012196523912</v>
      </c>
      <c r="F16" s="589">
        <v>5698.8640000000005</v>
      </c>
      <c r="G16" s="589">
        <f t="shared" si="1"/>
        <v>38318.001831127389</v>
      </c>
      <c r="H16" s="589">
        <v>0</v>
      </c>
      <c r="I16" s="589">
        <v>1289.3673307258939</v>
      </c>
      <c r="J16" s="589">
        <v>5096.5970969622731</v>
      </c>
      <c r="K16" s="589">
        <v>0</v>
      </c>
      <c r="L16" s="589">
        <v>21391.998053471962</v>
      </c>
      <c r="M16" s="589">
        <v>9162.6</v>
      </c>
      <c r="N16" s="589">
        <v>1377.4393499672622</v>
      </c>
      <c r="O16" s="589">
        <v>101557.33421092015</v>
      </c>
      <c r="P16" s="589">
        <f t="shared" si="2"/>
        <v>3490.0402671906268</v>
      </c>
      <c r="Q16" s="589">
        <v>0</v>
      </c>
      <c r="R16" s="589">
        <v>1977.1171288032456</v>
      </c>
      <c r="S16" s="589">
        <v>52.461138387380984</v>
      </c>
      <c r="T16" s="589">
        <v>1460.462</v>
      </c>
      <c r="U16" s="589">
        <v>65850.901253005955</v>
      </c>
      <c r="V16" s="589">
        <v>0</v>
      </c>
      <c r="W16" s="589">
        <v>6304.1840000000002</v>
      </c>
      <c r="X16" s="43"/>
    </row>
    <row r="17" spans="1:24" s="52" customFormat="1" ht="12.75" customHeight="1">
      <c r="A17" s="79">
        <v>11</v>
      </c>
      <c r="B17" s="98" t="s">
        <v>186</v>
      </c>
      <c r="C17" s="387" t="s">
        <v>340</v>
      </c>
      <c r="D17" s="589">
        <f t="shared" si="0"/>
        <v>40866.608970869514</v>
      </c>
      <c r="E17" s="589">
        <v>771.575000000003</v>
      </c>
      <c r="F17" s="589">
        <v>0</v>
      </c>
      <c r="G17" s="589">
        <f t="shared" si="1"/>
        <v>7501.2145464587966</v>
      </c>
      <c r="H17" s="589">
        <v>0</v>
      </c>
      <c r="I17" s="589">
        <v>218.81019091371516</v>
      </c>
      <c r="J17" s="589">
        <v>869.62464779754305</v>
      </c>
      <c r="K17" s="589">
        <v>0</v>
      </c>
      <c r="L17" s="589">
        <v>5747.569997914512</v>
      </c>
      <c r="M17" s="589">
        <v>480</v>
      </c>
      <c r="N17" s="589">
        <v>185.20970983302615</v>
      </c>
      <c r="O17" s="589">
        <v>18032.517970785404</v>
      </c>
      <c r="P17" s="589">
        <f t="shared" si="2"/>
        <v>68.539468353455064</v>
      </c>
      <c r="Q17" s="589">
        <v>0</v>
      </c>
      <c r="R17" s="589">
        <v>62.647643281349524</v>
      </c>
      <c r="S17" s="589">
        <v>5.8918250721055418</v>
      </c>
      <c r="T17" s="589">
        <v>0</v>
      </c>
      <c r="U17" s="589">
        <v>13176.419035565119</v>
      </c>
      <c r="V17" s="589">
        <v>0</v>
      </c>
      <c r="W17" s="589">
        <v>1316.3429497067334</v>
      </c>
      <c r="X17" s="43"/>
    </row>
    <row r="18" spans="1:24" s="52" customFormat="1" ht="12.75" customHeight="1">
      <c r="A18" s="79">
        <v>12</v>
      </c>
      <c r="B18" s="98">
        <v>16</v>
      </c>
      <c r="C18" s="387" t="s">
        <v>341</v>
      </c>
      <c r="D18" s="589">
        <f t="shared" si="0"/>
        <v>65670.54593581376</v>
      </c>
      <c r="E18" s="589">
        <v>0</v>
      </c>
      <c r="F18" s="589">
        <v>268.78500000000713</v>
      </c>
      <c r="G18" s="589">
        <f t="shared" si="1"/>
        <v>3944.5521803453789</v>
      </c>
      <c r="H18" s="589">
        <v>0</v>
      </c>
      <c r="I18" s="589">
        <v>191.49767585628021</v>
      </c>
      <c r="J18" s="589">
        <v>1033.4600217782815</v>
      </c>
      <c r="K18" s="589">
        <v>0</v>
      </c>
      <c r="L18" s="589">
        <v>1541.0745423428848</v>
      </c>
      <c r="M18" s="589">
        <v>1001</v>
      </c>
      <c r="N18" s="589">
        <v>177.51994036793201</v>
      </c>
      <c r="O18" s="589">
        <v>12346.298228405802</v>
      </c>
      <c r="P18" s="589">
        <f t="shared" si="2"/>
        <v>30642.856639431848</v>
      </c>
      <c r="Q18" s="589">
        <v>0</v>
      </c>
      <c r="R18" s="589">
        <v>30642.144322833585</v>
      </c>
      <c r="S18" s="589">
        <v>0.71231659826121974</v>
      </c>
      <c r="T18" s="589">
        <v>0</v>
      </c>
      <c r="U18" s="589">
        <v>16936.821263131249</v>
      </c>
      <c r="V18" s="589">
        <v>0</v>
      </c>
      <c r="W18" s="589">
        <v>1531.2326244994722</v>
      </c>
      <c r="X18" s="43"/>
    </row>
    <row r="19" spans="1:24" s="52" customFormat="1" ht="12.75" customHeight="1">
      <c r="A19" s="79">
        <v>13</v>
      </c>
      <c r="B19" s="98">
        <v>17</v>
      </c>
      <c r="C19" s="387" t="s">
        <v>187</v>
      </c>
      <c r="D19" s="589">
        <f t="shared" si="0"/>
        <v>303695.83845973329</v>
      </c>
      <c r="E19" s="589">
        <v>13669.686</v>
      </c>
      <c r="F19" s="589">
        <v>3405.7439999999997</v>
      </c>
      <c r="G19" s="589">
        <f t="shared" si="1"/>
        <v>6921.0377121058709</v>
      </c>
      <c r="H19" s="589">
        <v>0</v>
      </c>
      <c r="I19" s="589">
        <v>261.5722131500487</v>
      </c>
      <c r="J19" s="589">
        <v>1072.9550125026867</v>
      </c>
      <c r="K19" s="589">
        <v>0</v>
      </c>
      <c r="L19" s="589">
        <v>2651.9462377327404</v>
      </c>
      <c r="M19" s="589">
        <v>2478</v>
      </c>
      <c r="N19" s="589">
        <v>456.56424872039531</v>
      </c>
      <c r="O19" s="589">
        <v>83702.742041660633</v>
      </c>
      <c r="P19" s="589">
        <f t="shared" si="2"/>
        <v>107484.82888341267</v>
      </c>
      <c r="Q19" s="589">
        <v>0</v>
      </c>
      <c r="R19" s="589">
        <v>27746.657404302183</v>
      </c>
      <c r="S19" s="589">
        <v>0.21847911048685836</v>
      </c>
      <c r="T19" s="589">
        <v>79737.953000000009</v>
      </c>
      <c r="U19" s="589">
        <v>78645.601822554105</v>
      </c>
      <c r="V19" s="589">
        <v>0</v>
      </c>
      <c r="W19" s="589">
        <v>9866.1980000000003</v>
      </c>
      <c r="X19" s="43"/>
    </row>
    <row r="20" spans="1:24" s="52" customFormat="1" ht="12.75" customHeight="1">
      <c r="A20" s="79">
        <v>14</v>
      </c>
      <c r="B20" s="98">
        <v>18</v>
      </c>
      <c r="C20" s="387" t="s">
        <v>342</v>
      </c>
      <c r="D20" s="589">
        <f t="shared" si="0"/>
        <v>33066.741503747355</v>
      </c>
      <c r="E20" s="589">
        <v>0</v>
      </c>
      <c r="F20" s="589">
        <v>0</v>
      </c>
      <c r="G20" s="589">
        <f t="shared" si="1"/>
        <v>3014.0491890701151</v>
      </c>
      <c r="H20" s="589">
        <v>0</v>
      </c>
      <c r="I20" s="589">
        <v>203.13442865503168</v>
      </c>
      <c r="J20" s="589">
        <v>808.23336150975933</v>
      </c>
      <c r="K20" s="589">
        <v>0</v>
      </c>
      <c r="L20" s="589">
        <v>1956.0587826247529</v>
      </c>
      <c r="M20" s="589">
        <v>0</v>
      </c>
      <c r="N20" s="589">
        <v>46.622616280571009</v>
      </c>
      <c r="O20" s="589">
        <v>10338.51590541139</v>
      </c>
      <c r="P20" s="589">
        <f t="shared" si="2"/>
        <v>53.987731762110748</v>
      </c>
      <c r="Q20" s="589">
        <v>0</v>
      </c>
      <c r="R20" s="589">
        <v>53.338190952716232</v>
      </c>
      <c r="S20" s="589">
        <v>0.64954080939451586</v>
      </c>
      <c r="T20" s="589">
        <v>0</v>
      </c>
      <c r="U20" s="589">
        <v>17400.414175420836</v>
      </c>
      <c r="V20" s="589">
        <v>0</v>
      </c>
      <c r="W20" s="589">
        <v>2259.7745020829011</v>
      </c>
      <c r="X20" s="43"/>
    </row>
    <row r="21" spans="1:24" s="52" customFormat="1" ht="12.75" customHeight="1">
      <c r="A21" s="79">
        <v>15</v>
      </c>
      <c r="B21" s="98">
        <v>19</v>
      </c>
      <c r="C21" s="387" t="s">
        <v>188</v>
      </c>
      <c r="D21" s="589">
        <f t="shared" si="0"/>
        <v>6388419.3682076111</v>
      </c>
      <c r="E21" s="589">
        <v>311109.08223188401</v>
      </c>
      <c r="F21" s="589">
        <v>114145.18999999999</v>
      </c>
      <c r="G21" s="589">
        <f t="shared" si="1"/>
        <v>5894176.8317412827</v>
      </c>
      <c r="H21" s="589">
        <v>4919545</v>
      </c>
      <c r="I21" s="589">
        <v>135154.57327448615</v>
      </c>
      <c r="J21" s="589">
        <v>2483.2649442903539</v>
      </c>
      <c r="K21" s="589">
        <v>454</v>
      </c>
      <c r="L21" s="589">
        <v>59055</v>
      </c>
      <c r="M21" s="589">
        <v>114370</v>
      </c>
      <c r="N21" s="589">
        <v>663114.99352250621</v>
      </c>
      <c r="O21" s="589">
        <v>39886.232187467758</v>
      </c>
      <c r="P21" s="589">
        <f t="shared" si="2"/>
        <v>363.63204697632261</v>
      </c>
      <c r="Q21" s="589">
        <v>0</v>
      </c>
      <c r="R21" s="589">
        <v>134.63204697632264</v>
      </c>
      <c r="S21" s="589">
        <v>0</v>
      </c>
      <c r="T21" s="589">
        <v>229</v>
      </c>
      <c r="U21" s="589">
        <v>26006.400000000001</v>
      </c>
      <c r="V21" s="589">
        <v>0</v>
      </c>
      <c r="W21" s="589">
        <v>2732</v>
      </c>
      <c r="X21" s="43"/>
    </row>
    <row r="22" spans="1:24" s="52" customFormat="1" ht="12.75" customHeight="1">
      <c r="A22" s="79">
        <v>16</v>
      </c>
      <c r="B22" s="386" t="s">
        <v>189</v>
      </c>
      <c r="C22" s="388" t="s">
        <v>190</v>
      </c>
      <c r="D22" s="589">
        <f t="shared" si="0"/>
        <v>346182.49572563416</v>
      </c>
      <c r="E22" s="589">
        <v>298267.516</v>
      </c>
      <c r="F22" s="589">
        <v>0</v>
      </c>
      <c r="G22" s="589">
        <f t="shared" si="1"/>
        <v>22403.889649499491</v>
      </c>
      <c r="H22" s="589">
        <v>0</v>
      </c>
      <c r="I22" s="589">
        <v>2.961989259818353</v>
      </c>
      <c r="J22" s="589">
        <v>12.921270804687332</v>
      </c>
      <c r="K22" s="589">
        <v>0</v>
      </c>
      <c r="L22" s="589">
        <v>0</v>
      </c>
      <c r="M22" s="589">
        <v>0</v>
      </c>
      <c r="N22" s="589">
        <v>22388.006389434984</v>
      </c>
      <c r="O22" s="589">
        <v>24369.024477385334</v>
      </c>
      <c r="P22" s="589">
        <f t="shared" si="2"/>
        <v>0.8655987493224625</v>
      </c>
      <c r="Q22" s="589">
        <v>0</v>
      </c>
      <c r="R22" s="589">
        <v>0.8655987493224625</v>
      </c>
      <c r="S22" s="589">
        <v>0</v>
      </c>
      <c r="T22" s="589">
        <v>0</v>
      </c>
      <c r="U22" s="589">
        <v>1141.2</v>
      </c>
      <c r="V22" s="589">
        <v>0</v>
      </c>
      <c r="W22" s="589">
        <v>0</v>
      </c>
      <c r="X22" s="43"/>
    </row>
    <row r="23" spans="1:24" s="52" customFormat="1" ht="12.75" customHeight="1">
      <c r="A23" s="79">
        <v>17</v>
      </c>
      <c r="B23" s="386" t="s">
        <v>191</v>
      </c>
      <c r="C23" s="388" t="s">
        <v>192</v>
      </c>
      <c r="D23" s="589">
        <f t="shared" si="0"/>
        <v>6042236.8724819776</v>
      </c>
      <c r="E23" s="589">
        <v>12841.566231884057</v>
      </c>
      <c r="F23" s="589">
        <v>114145.18999999999</v>
      </c>
      <c r="G23" s="589">
        <f t="shared" si="1"/>
        <v>5871772.9420917835</v>
      </c>
      <c r="H23" s="589">
        <v>4919545</v>
      </c>
      <c r="I23" s="589">
        <v>135151.61128522633</v>
      </c>
      <c r="J23" s="589">
        <v>2470.3436734856664</v>
      </c>
      <c r="K23" s="589">
        <v>454</v>
      </c>
      <c r="L23" s="589">
        <v>59055</v>
      </c>
      <c r="M23" s="589">
        <v>114370</v>
      </c>
      <c r="N23" s="589">
        <v>640726.98713307129</v>
      </c>
      <c r="O23" s="589">
        <v>15517.207710082421</v>
      </c>
      <c r="P23" s="589">
        <f t="shared" si="2"/>
        <v>362.76644822700018</v>
      </c>
      <c r="Q23" s="589">
        <v>0</v>
      </c>
      <c r="R23" s="589">
        <v>133.76644822700018</v>
      </c>
      <c r="S23" s="589">
        <v>0</v>
      </c>
      <c r="T23" s="589">
        <v>229</v>
      </c>
      <c r="U23" s="589">
        <v>24865.200000000001</v>
      </c>
      <c r="V23" s="589">
        <v>0</v>
      </c>
      <c r="W23" s="589">
        <v>2732</v>
      </c>
      <c r="X23" s="43"/>
    </row>
    <row r="24" spans="1:24" s="52" customFormat="1" ht="12.75" customHeight="1">
      <c r="A24" s="79">
        <v>18</v>
      </c>
      <c r="B24" s="98">
        <v>20</v>
      </c>
      <c r="C24" s="387" t="s">
        <v>193</v>
      </c>
      <c r="D24" s="589">
        <f t="shared" si="0"/>
        <v>1486563.2852524568</v>
      </c>
      <c r="E24" s="589">
        <v>4088.2280000000001</v>
      </c>
      <c r="F24" s="589">
        <v>10512.342134715025</v>
      </c>
      <c r="G24" s="589">
        <f t="shared" si="1"/>
        <v>836323.92912333482</v>
      </c>
      <c r="H24" s="589">
        <v>0</v>
      </c>
      <c r="I24" s="589">
        <v>927.37260996687814</v>
      </c>
      <c r="J24" s="589">
        <v>3882.681012597639</v>
      </c>
      <c r="K24" s="589">
        <v>0</v>
      </c>
      <c r="L24" s="589">
        <v>44443.001525145839</v>
      </c>
      <c r="M24" s="589">
        <v>168299</v>
      </c>
      <c r="N24" s="589">
        <v>618771.87397562445</v>
      </c>
      <c r="O24" s="589">
        <v>317209.44819428382</v>
      </c>
      <c r="P24" s="589">
        <f t="shared" si="2"/>
        <v>95227.607592484797</v>
      </c>
      <c r="Q24" s="589">
        <v>0</v>
      </c>
      <c r="R24" s="589">
        <v>81967.961592484804</v>
      </c>
      <c r="S24" s="589">
        <v>0</v>
      </c>
      <c r="T24" s="589">
        <v>13259.646000000001</v>
      </c>
      <c r="U24" s="589">
        <v>179967.20465763827</v>
      </c>
      <c r="V24" s="589">
        <v>0</v>
      </c>
      <c r="W24" s="589">
        <v>43234.525550000006</v>
      </c>
      <c r="X24" s="43"/>
    </row>
    <row r="25" spans="1:24" s="52" customFormat="1" ht="12.75" customHeight="1">
      <c r="A25" s="79">
        <v>19</v>
      </c>
      <c r="B25" s="98">
        <v>21</v>
      </c>
      <c r="C25" s="387" t="s">
        <v>694</v>
      </c>
      <c r="D25" s="589">
        <f t="shared" si="0"/>
        <v>33306.628638490351</v>
      </c>
      <c r="E25" s="589">
        <v>0</v>
      </c>
      <c r="F25" s="589">
        <v>29.432865284974014</v>
      </c>
      <c r="G25" s="589">
        <f t="shared" si="1"/>
        <v>10741.29796150298</v>
      </c>
      <c r="H25" s="589">
        <v>0</v>
      </c>
      <c r="I25" s="589">
        <v>224.68899787868247</v>
      </c>
      <c r="J25" s="589">
        <v>897.64315403306398</v>
      </c>
      <c r="K25" s="589">
        <v>0</v>
      </c>
      <c r="L25" s="589">
        <v>1113</v>
      </c>
      <c r="M25" s="589">
        <v>0</v>
      </c>
      <c r="N25" s="589">
        <v>8505.9658095912346</v>
      </c>
      <c r="O25" s="589">
        <v>8989.8430729648335</v>
      </c>
      <c r="P25" s="589">
        <f t="shared" si="2"/>
        <v>2002.7974787135165</v>
      </c>
      <c r="Q25" s="589">
        <v>0</v>
      </c>
      <c r="R25" s="589">
        <v>503.26197871351695</v>
      </c>
      <c r="S25" s="589">
        <v>0</v>
      </c>
      <c r="T25" s="589">
        <v>1499.5354999999995</v>
      </c>
      <c r="U25" s="589">
        <v>7718.8008100240477</v>
      </c>
      <c r="V25" s="589">
        <v>0</v>
      </c>
      <c r="W25" s="589">
        <v>3824.4564500000001</v>
      </c>
      <c r="X25" s="43"/>
    </row>
    <row r="26" spans="1:24" s="92" customFormat="1" ht="12.75" customHeight="1">
      <c r="A26" s="79">
        <v>20</v>
      </c>
      <c r="B26" s="98">
        <v>22</v>
      </c>
      <c r="C26" s="387" t="s">
        <v>59</v>
      </c>
      <c r="D26" s="589">
        <f t="shared" si="0"/>
        <v>87533.472468197215</v>
      </c>
      <c r="E26" s="589">
        <v>32</v>
      </c>
      <c r="F26" s="589">
        <v>87.896000000000001</v>
      </c>
      <c r="G26" s="589">
        <f t="shared" si="1"/>
        <v>9238.3748270020751</v>
      </c>
      <c r="H26" s="589">
        <v>0</v>
      </c>
      <c r="I26" s="589">
        <v>501.80057861266357</v>
      </c>
      <c r="J26" s="589">
        <v>1994.9332595143505</v>
      </c>
      <c r="K26" s="589">
        <v>0</v>
      </c>
      <c r="L26" s="589">
        <v>5426.1785331701285</v>
      </c>
      <c r="M26" s="589">
        <v>314</v>
      </c>
      <c r="N26" s="589">
        <v>1001.4624557049315</v>
      </c>
      <c r="O26" s="589">
        <v>20187.422490330071</v>
      </c>
      <c r="P26" s="589">
        <f t="shared" si="2"/>
        <v>2742.066053527958</v>
      </c>
      <c r="Q26" s="589">
        <v>0</v>
      </c>
      <c r="R26" s="589">
        <v>1923.9940535279579</v>
      </c>
      <c r="S26" s="589">
        <v>0</v>
      </c>
      <c r="T26" s="589">
        <v>818.072</v>
      </c>
      <c r="U26" s="589">
        <v>51109.695582837623</v>
      </c>
      <c r="V26" s="589">
        <v>0</v>
      </c>
      <c r="W26" s="589">
        <v>4136.017514499481</v>
      </c>
      <c r="X26" s="43"/>
    </row>
    <row r="27" spans="1:24" s="92" customFormat="1" ht="12.75" customHeight="1">
      <c r="A27" s="79">
        <v>21</v>
      </c>
      <c r="B27" s="98">
        <v>23</v>
      </c>
      <c r="C27" s="387" t="s">
        <v>343</v>
      </c>
      <c r="D27" s="589">
        <f t="shared" si="0"/>
        <v>254616.33652621944</v>
      </c>
      <c r="E27" s="589">
        <v>13620.141</v>
      </c>
      <c r="F27" s="589">
        <v>41070.062000000005</v>
      </c>
      <c r="G27" s="589">
        <f t="shared" si="1"/>
        <v>33777.250507186662</v>
      </c>
      <c r="H27" s="589">
        <v>0</v>
      </c>
      <c r="I27" s="589">
        <v>306.43104757264234</v>
      </c>
      <c r="J27" s="589">
        <v>1418.3398685265556</v>
      </c>
      <c r="K27" s="589">
        <v>0</v>
      </c>
      <c r="L27" s="589">
        <v>8902.004575437526</v>
      </c>
      <c r="M27" s="589">
        <v>11369.84</v>
      </c>
      <c r="N27" s="589">
        <v>11780.635015649943</v>
      </c>
      <c r="O27" s="589">
        <v>86614.863924591555</v>
      </c>
      <c r="P27" s="589">
        <f t="shared" si="2"/>
        <v>33243.674286442198</v>
      </c>
      <c r="Q27" s="589">
        <v>0</v>
      </c>
      <c r="R27" s="589">
        <v>23109.519786442193</v>
      </c>
      <c r="S27" s="589">
        <v>0</v>
      </c>
      <c r="T27" s="589">
        <v>10134.154500000001</v>
      </c>
      <c r="U27" s="589">
        <v>45671.616807998987</v>
      </c>
      <c r="V27" s="589">
        <v>0</v>
      </c>
      <c r="W27" s="589">
        <v>618.72799999999995</v>
      </c>
      <c r="X27" s="43"/>
    </row>
    <row r="28" spans="1:24" s="92" customFormat="1" ht="12.75" customHeight="1">
      <c r="A28" s="79">
        <v>22</v>
      </c>
      <c r="B28" s="421" t="s">
        <v>655</v>
      </c>
      <c r="C28" s="388" t="s">
        <v>194</v>
      </c>
      <c r="D28" s="589">
        <f t="shared" si="0"/>
        <v>88039.56979193406</v>
      </c>
      <c r="E28" s="589">
        <v>0</v>
      </c>
      <c r="F28" s="589">
        <v>484.96800000000002</v>
      </c>
      <c r="G28" s="589">
        <f t="shared" si="1"/>
        <v>9282.4538943465013</v>
      </c>
      <c r="H28" s="589">
        <v>0</v>
      </c>
      <c r="I28" s="589">
        <v>70.623998271036399</v>
      </c>
      <c r="J28" s="589">
        <v>303.47354999797568</v>
      </c>
      <c r="K28" s="589">
        <v>0</v>
      </c>
      <c r="L28" s="589">
        <v>630</v>
      </c>
      <c r="M28" s="589">
        <v>5948.92</v>
      </c>
      <c r="N28" s="589">
        <v>2329.4363460774889</v>
      </c>
      <c r="O28" s="589">
        <v>59695.202129985832</v>
      </c>
      <c r="P28" s="589">
        <f t="shared" si="2"/>
        <v>712.24174254161926</v>
      </c>
      <c r="Q28" s="589">
        <v>0</v>
      </c>
      <c r="R28" s="589">
        <v>710.29474254161926</v>
      </c>
      <c r="S28" s="589">
        <v>0</v>
      </c>
      <c r="T28" s="589">
        <v>1.9469999999999961</v>
      </c>
      <c r="U28" s="589">
        <v>17707.602025060121</v>
      </c>
      <c r="V28" s="589">
        <v>0</v>
      </c>
      <c r="W28" s="589">
        <v>157.10199999999998</v>
      </c>
      <c r="X28" s="43"/>
    </row>
    <row r="29" spans="1:24" s="92" customFormat="1" ht="12.75" customHeight="1">
      <c r="A29" s="79">
        <v>23</v>
      </c>
      <c r="B29" s="386" t="s">
        <v>195</v>
      </c>
      <c r="C29" s="388" t="s">
        <v>344</v>
      </c>
      <c r="D29" s="589">
        <f t="shared" si="0"/>
        <v>166576.76673428531</v>
      </c>
      <c r="E29" s="589">
        <v>13620.141</v>
      </c>
      <c r="F29" s="589">
        <v>40585.094000000005</v>
      </c>
      <c r="G29" s="589">
        <f t="shared" si="1"/>
        <v>24494.796612840168</v>
      </c>
      <c r="H29" s="589">
        <v>0</v>
      </c>
      <c r="I29" s="589">
        <v>235.80704930160596</v>
      </c>
      <c r="J29" s="589">
        <v>1114.86631852858</v>
      </c>
      <c r="K29" s="589">
        <v>0</v>
      </c>
      <c r="L29" s="589">
        <v>8272.004575437526</v>
      </c>
      <c r="M29" s="589">
        <v>5420.92</v>
      </c>
      <c r="N29" s="589">
        <v>9451.1986695724536</v>
      </c>
      <c r="O29" s="589">
        <v>26919.661794605727</v>
      </c>
      <c r="P29" s="589">
        <f t="shared" si="2"/>
        <v>32531.432543900573</v>
      </c>
      <c r="Q29" s="589">
        <v>0</v>
      </c>
      <c r="R29" s="589">
        <v>22399.225043900573</v>
      </c>
      <c r="S29" s="589">
        <v>0</v>
      </c>
      <c r="T29" s="589">
        <v>10132.2075</v>
      </c>
      <c r="U29" s="589">
        <v>27964.01478293887</v>
      </c>
      <c r="V29" s="589">
        <v>0</v>
      </c>
      <c r="W29" s="589">
        <v>461.62599999999998</v>
      </c>
      <c r="X29" s="43"/>
    </row>
    <row r="30" spans="1:24" s="92" customFormat="1" ht="12.75" customHeight="1">
      <c r="A30" s="79">
        <v>24</v>
      </c>
      <c r="B30" s="98">
        <v>24</v>
      </c>
      <c r="C30" s="387" t="s">
        <v>196</v>
      </c>
      <c r="D30" s="589">
        <f t="shared" si="0"/>
        <v>865038.50942306896</v>
      </c>
      <c r="E30" s="589">
        <v>427445.26961849193</v>
      </c>
      <c r="F30" s="589">
        <v>1958.0489999999998</v>
      </c>
      <c r="G30" s="589">
        <f t="shared" si="1"/>
        <v>39821.757737324202</v>
      </c>
      <c r="H30" s="589">
        <v>0</v>
      </c>
      <c r="I30" s="589">
        <v>690.28638731596607</v>
      </c>
      <c r="J30" s="589">
        <v>2773.1317682903587</v>
      </c>
      <c r="K30" s="589">
        <v>0</v>
      </c>
      <c r="L30" s="589">
        <v>3417.5752521139002</v>
      </c>
      <c r="M30" s="589">
        <v>25653</v>
      </c>
      <c r="N30" s="589">
        <v>7287.7643296039723</v>
      </c>
      <c r="O30" s="589">
        <v>230446.2680465325</v>
      </c>
      <c r="P30" s="589">
        <f t="shared" si="2"/>
        <v>709.25961307532521</v>
      </c>
      <c r="Q30" s="589">
        <v>0</v>
      </c>
      <c r="R30" s="589">
        <v>509.84661307532497</v>
      </c>
      <c r="S30" s="589">
        <v>0</v>
      </c>
      <c r="T30" s="589">
        <v>199.41300000000021</v>
      </c>
      <c r="U30" s="589">
        <v>163604.00769522847</v>
      </c>
      <c r="V30" s="589">
        <v>0</v>
      </c>
      <c r="W30" s="589">
        <v>1053.8977124165799</v>
      </c>
      <c r="X30" s="43"/>
    </row>
    <row r="31" spans="1:24" s="92" customFormat="1" ht="12.75" customHeight="1">
      <c r="A31" s="79">
        <v>25</v>
      </c>
      <c r="B31" s="386" t="s">
        <v>197</v>
      </c>
      <c r="C31" s="388" t="s">
        <v>345</v>
      </c>
      <c r="D31" s="589">
        <f t="shared" si="0"/>
        <v>725949.60507742746</v>
      </c>
      <c r="E31" s="589">
        <v>416024.08161849197</v>
      </c>
      <c r="F31" s="589">
        <v>1264.1699999999998</v>
      </c>
      <c r="G31" s="589">
        <f t="shared" si="1"/>
        <v>32479.865389201164</v>
      </c>
      <c r="H31" s="589">
        <v>0</v>
      </c>
      <c r="I31" s="589">
        <v>385.97312116137027</v>
      </c>
      <c r="J31" s="589">
        <v>1562.1960930025296</v>
      </c>
      <c r="K31" s="589">
        <v>0</v>
      </c>
      <c r="L31" s="589">
        <v>933.11829272545594</v>
      </c>
      <c r="M31" s="589">
        <v>24540</v>
      </c>
      <c r="N31" s="589">
        <v>5058.5778823118108</v>
      </c>
      <c r="O31" s="589">
        <v>194209.4003808907</v>
      </c>
      <c r="P31" s="589">
        <f t="shared" si="2"/>
        <v>273.56168509316046</v>
      </c>
      <c r="Q31" s="589">
        <v>0</v>
      </c>
      <c r="R31" s="589">
        <v>251.49368509316025</v>
      </c>
      <c r="S31" s="589">
        <v>0</v>
      </c>
      <c r="T31" s="589">
        <v>22.068000000000211</v>
      </c>
      <c r="U31" s="589">
        <v>81361.601417542086</v>
      </c>
      <c r="V31" s="589">
        <v>0</v>
      </c>
      <c r="W31" s="589">
        <v>336.92458620829007</v>
      </c>
      <c r="X31" s="43"/>
    </row>
    <row r="32" spans="1:24" s="92" customFormat="1" ht="12.75" customHeight="1">
      <c r="A32" s="79">
        <v>26</v>
      </c>
      <c r="B32" s="386" t="s">
        <v>771</v>
      </c>
      <c r="C32" s="388" t="s">
        <v>60</v>
      </c>
      <c r="D32" s="589">
        <f t="shared" si="0"/>
        <v>92537.398010804405</v>
      </c>
      <c r="E32" s="589">
        <v>3183.2636657091598</v>
      </c>
      <c r="F32" s="589">
        <v>596.15626277372257</v>
      </c>
      <c r="G32" s="589">
        <f t="shared" si="1"/>
        <v>5427.0189208696929</v>
      </c>
      <c r="H32" s="589">
        <v>0</v>
      </c>
      <c r="I32" s="589">
        <v>211.02271300499356</v>
      </c>
      <c r="J32" s="589">
        <v>840.02236880595956</v>
      </c>
      <c r="K32" s="589">
        <v>0</v>
      </c>
      <c r="L32" s="589">
        <v>1414</v>
      </c>
      <c r="M32" s="589">
        <v>1032</v>
      </c>
      <c r="N32" s="589">
        <v>1929.9738390587397</v>
      </c>
      <c r="O32" s="589">
        <v>23145.002860395445</v>
      </c>
      <c r="P32" s="589">
        <f t="shared" si="2"/>
        <v>411.20230590005895</v>
      </c>
      <c r="Q32" s="589">
        <v>0</v>
      </c>
      <c r="R32" s="589">
        <v>233.85730590005898</v>
      </c>
      <c r="S32" s="589">
        <v>0</v>
      </c>
      <c r="T32" s="589">
        <v>177.345</v>
      </c>
      <c r="U32" s="589">
        <v>59364.805265156327</v>
      </c>
      <c r="V32" s="589">
        <v>0</v>
      </c>
      <c r="W32" s="589">
        <v>409.94872999999984</v>
      </c>
      <c r="X32" s="43"/>
    </row>
    <row r="33" spans="1:24" s="92" customFormat="1" ht="12.75" customHeight="1">
      <c r="A33" s="79">
        <v>27</v>
      </c>
      <c r="B33" s="386" t="s">
        <v>198</v>
      </c>
      <c r="C33" s="388" t="s">
        <v>695</v>
      </c>
      <c r="D33" s="589">
        <f t="shared" si="0"/>
        <v>46551.50633483725</v>
      </c>
      <c r="E33" s="589">
        <v>8237.9243342908412</v>
      </c>
      <c r="F33" s="589">
        <v>97.72273722627736</v>
      </c>
      <c r="G33" s="589">
        <f t="shared" si="1"/>
        <v>1914.8734272533379</v>
      </c>
      <c r="H33" s="589">
        <v>0</v>
      </c>
      <c r="I33" s="589">
        <v>93.290553149602289</v>
      </c>
      <c r="J33" s="589">
        <v>370.91330648186948</v>
      </c>
      <c r="K33" s="589">
        <v>0</v>
      </c>
      <c r="L33" s="589">
        <v>1070.4569593884444</v>
      </c>
      <c r="M33" s="589">
        <v>81</v>
      </c>
      <c r="N33" s="589">
        <v>299.21260823342158</v>
      </c>
      <c r="O33" s="589">
        <v>13091.864805246341</v>
      </c>
      <c r="P33" s="589">
        <f t="shared" si="2"/>
        <v>24.49562208210574</v>
      </c>
      <c r="Q33" s="589">
        <v>0</v>
      </c>
      <c r="R33" s="589">
        <v>24.49562208210574</v>
      </c>
      <c r="S33" s="589">
        <v>0</v>
      </c>
      <c r="T33" s="589">
        <v>0</v>
      </c>
      <c r="U33" s="589">
        <v>22877.60101253006</v>
      </c>
      <c r="V33" s="589">
        <v>0</v>
      </c>
      <c r="W33" s="589">
        <v>307.02439620829011</v>
      </c>
      <c r="X33" s="43"/>
    </row>
    <row r="34" spans="1:24" s="92" customFormat="1" ht="12.75" customHeight="1">
      <c r="A34" s="79">
        <v>28</v>
      </c>
      <c r="B34" s="98">
        <v>25</v>
      </c>
      <c r="C34" s="387" t="s">
        <v>696</v>
      </c>
      <c r="D34" s="589">
        <f t="shared" si="0"/>
        <v>105888.81831533469</v>
      </c>
      <c r="E34" s="589">
        <v>341.15232911934243</v>
      </c>
      <c r="F34" s="589">
        <v>1.3101281435826839</v>
      </c>
      <c r="G34" s="589">
        <f t="shared" si="1"/>
        <v>17336.195970122397</v>
      </c>
      <c r="H34" s="589">
        <v>0</v>
      </c>
      <c r="I34" s="589">
        <v>876.97033477349714</v>
      </c>
      <c r="J34" s="589">
        <v>3998.2056436753173</v>
      </c>
      <c r="K34" s="589">
        <v>0</v>
      </c>
      <c r="L34" s="589">
        <v>10341.473524099903</v>
      </c>
      <c r="M34" s="589">
        <v>74.099999999999994</v>
      </c>
      <c r="N34" s="589">
        <v>2045.4464675736799</v>
      </c>
      <c r="O34" s="589">
        <v>34738.142912083815</v>
      </c>
      <c r="P34" s="589">
        <f t="shared" si="2"/>
        <v>433.75653863233026</v>
      </c>
      <c r="Q34" s="589">
        <v>0</v>
      </c>
      <c r="R34" s="589">
        <v>396.83753863233028</v>
      </c>
      <c r="S34" s="589">
        <v>0</v>
      </c>
      <c r="T34" s="589">
        <v>36.919000000000004</v>
      </c>
      <c r="U34" s="589">
        <v>43421.290722693331</v>
      </c>
      <c r="V34" s="589">
        <v>0</v>
      </c>
      <c r="W34" s="589">
        <v>9616.9697145398932</v>
      </c>
      <c r="X34" s="43"/>
    </row>
    <row r="35" spans="1:24" s="92" customFormat="1" ht="12.75" customHeight="1">
      <c r="A35" s="79">
        <v>29</v>
      </c>
      <c r="B35" s="98">
        <v>26</v>
      </c>
      <c r="C35" s="387" t="s">
        <v>346</v>
      </c>
      <c r="D35" s="589">
        <f t="shared" si="0"/>
        <v>32680.592019466258</v>
      </c>
      <c r="E35" s="589">
        <v>0</v>
      </c>
      <c r="F35" s="589">
        <v>0</v>
      </c>
      <c r="G35" s="589">
        <f t="shared" si="1"/>
        <v>5431.0740160550704</v>
      </c>
      <c r="H35" s="589">
        <v>0</v>
      </c>
      <c r="I35" s="589">
        <v>500.80152609991495</v>
      </c>
      <c r="J35" s="589">
        <v>2070.1197673114275</v>
      </c>
      <c r="K35" s="589">
        <v>0</v>
      </c>
      <c r="L35" s="589">
        <v>2859.072422038128</v>
      </c>
      <c r="M35" s="589">
        <v>0</v>
      </c>
      <c r="N35" s="589">
        <v>1.0803006055990851</v>
      </c>
      <c r="O35" s="589">
        <v>5994.8980934739893</v>
      </c>
      <c r="P35" s="589">
        <f t="shared" si="2"/>
        <v>142.3524422245907</v>
      </c>
      <c r="Q35" s="589">
        <v>0</v>
      </c>
      <c r="R35" s="589">
        <v>141.3729422245907</v>
      </c>
      <c r="S35" s="589">
        <v>0.97949999999999993</v>
      </c>
      <c r="T35" s="589">
        <v>0</v>
      </c>
      <c r="U35" s="589">
        <v>18548.038071130235</v>
      </c>
      <c r="V35" s="589">
        <v>0</v>
      </c>
      <c r="W35" s="589">
        <v>2564.2293965823728</v>
      </c>
      <c r="X35" s="43"/>
    </row>
    <row r="36" spans="1:24" s="92" customFormat="1" ht="12.75" customHeight="1">
      <c r="A36" s="79">
        <v>30</v>
      </c>
      <c r="B36" s="98">
        <v>27</v>
      </c>
      <c r="C36" s="387" t="s">
        <v>199</v>
      </c>
      <c r="D36" s="589">
        <f t="shared" si="0"/>
        <v>34155.713614393884</v>
      </c>
      <c r="E36" s="589">
        <v>489.80100000000084</v>
      </c>
      <c r="F36" s="589">
        <v>0</v>
      </c>
      <c r="G36" s="589">
        <f t="shared" si="1"/>
        <v>7515.5919034981644</v>
      </c>
      <c r="H36" s="589">
        <v>0</v>
      </c>
      <c r="I36" s="589">
        <v>838.64987540594257</v>
      </c>
      <c r="J36" s="589">
        <v>3616.6624666080952</v>
      </c>
      <c r="K36" s="589">
        <v>0</v>
      </c>
      <c r="L36" s="589">
        <v>3018.4704736098479</v>
      </c>
      <c r="M36" s="589">
        <v>40</v>
      </c>
      <c r="N36" s="589">
        <v>1.8090878742780421</v>
      </c>
      <c r="O36" s="589">
        <v>2500.8441203786715</v>
      </c>
      <c r="P36" s="589">
        <f t="shared" si="2"/>
        <v>241.52360419229657</v>
      </c>
      <c r="Q36" s="589">
        <v>0</v>
      </c>
      <c r="R36" s="589">
        <v>240.37217462891505</v>
      </c>
      <c r="S36" s="589">
        <v>1.1514295633815252</v>
      </c>
      <c r="T36" s="589">
        <v>0</v>
      </c>
      <c r="U36" s="589">
        <v>20960.812352866724</v>
      </c>
      <c r="V36" s="589">
        <v>0</v>
      </c>
      <c r="W36" s="589">
        <v>2447.1406334580306</v>
      </c>
      <c r="X36" s="43"/>
    </row>
    <row r="37" spans="1:24" s="92" customFormat="1" ht="12.75" customHeight="1">
      <c r="A37" s="79">
        <v>31</v>
      </c>
      <c r="B37" s="98">
        <v>28</v>
      </c>
      <c r="C37" s="387" t="s">
        <v>697</v>
      </c>
      <c r="D37" s="589">
        <f t="shared" si="0"/>
        <v>91859.439553284872</v>
      </c>
      <c r="E37" s="589">
        <v>200.55</v>
      </c>
      <c r="F37" s="589">
        <v>0</v>
      </c>
      <c r="G37" s="589">
        <f t="shared" si="1"/>
        <v>19025.919954106801</v>
      </c>
      <c r="H37" s="589">
        <v>0</v>
      </c>
      <c r="I37" s="589">
        <v>1535.1663261229753</v>
      </c>
      <c r="J37" s="589">
        <v>6825.6276914647569</v>
      </c>
      <c r="K37" s="589">
        <v>0</v>
      </c>
      <c r="L37" s="589">
        <v>9969.8143629207952</v>
      </c>
      <c r="M37" s="589">
        <v>189</v>
      </c>
      <c r="N37" s="589">
        <v>506.31157359827034</v>
      </c>
      <c r="O37" s="589">
        <v>29939.311913305042</v>
      </c>
      <c r="P37" s="589">
        <f t="shared" si="2"/>
        <v>576.339013161911</v>
      </c>
      <c r="Q37" s="589">
        <v>0</v>
      </c>
      <c r="R37" s="589">
        <v>573.95851316191101</v>
      </c>
      <c r="S37" s="589">
        <v>0</v>
      </c>
      <c r="T37" s="589">
        <v>2.3805000000000001</v>
      </c>
      <c r="U37" s="589">
        <v>37416.432400961901</v>
      </c>
      <c r="V37" s="589">
        <v>0</v>
      </c>
      <c r="W37" s="589">
        <v>4700.886271749222</v>
      </c>
      <c r="X37" s="43"/>
    </row>
    <row r="38" spans="1:24" s="92" customFormat="1" ht="12.75" customHeight="1">
      <c r="A38" s="79">
        <v>32</v>
      </c>
      <c r="B38" s="98">
        <v>29</v>
      </c>
      <c r="C38" s="387" t="s">
        <v>200</v>
      </c>
      <c r="D38" s="589">
        <f t="shared" si="0"/>
        <v>134757.31752156033</v>
      </c>
      <c r="E38" s="589">
        <v>1088.7</v>
      </c>
      <c r="F38" s="589">
        <v>0</v>
      </c>
      <c r="G38" s="589">
        <f t="shared" si="1"/>
        <v>18365.272218619597</v>
      </c>
      <c r="H38" s="589">
        <v>0</v>
      </c>
      <c r="I38" s="589">
        <v>2223.6909577857123</v>
      </c>
      <c r="J38" s="589">
        <v>8865.5551508965527</v>
      </c>
      <c r="K38" s="589">
        <v>0</v>
      </c>
      <c r="L38" s="589">
        <v>2872.4712976503338</v>
      </c>
      <c r="M38" s="589">
        <v>116</v>
      </c>
      <c r="N38" s="589">
        <v>4287.5548122869959</v>
      </c>
      <c r="O38" s="589">
        <v>35775.157739493552</v>
      </c>
      <c r="P38" s="589">
        <f t="shared" si="2"/>
        <v>1116.2089434404249</v>
      </c>
      <c r="Q38" s="589">
        <v>0</v>
      </c>
      <c r="R38" s="589">
        <v>1106.190443440425</v>
      </c>
      <c r="S38" s="589">
        <v>0</v>
      </c>
      <c r="T38" s="589">
        <v>10.018500000000001</v>
      </c>
      <c r="U38" s="589">
        <v>63423.603037590176</v>
      </c>
      <c r="V38" s="589">
        <v>0</v>
      </c>
      <c r="W38" s="589">
        <v>14988.375582416582</v>
      </c>
      <c r="X38" s="43"/>
    </row>
    <row r="39" spans="1:24" s="92" customFormat="1" ht="12.75" customHeight="1">
      <c r="A39" s="79">
        <v>33</v>
      </c>
      <c r="B39" s="98">
        <v>30</v>
      </c>
      <c r="C39" s="387" t="s">
        <v>347</v>
      </c>
      <c r="D39" s="589">
        <f t="shared" si="0"/>
        <v>21537.954291128666</v>
      </c>
      <c r="E39" s="589">
        <v>0</v>
      </c>
      <c r="F39" s="589">
        <v>0</v>
      </c>
      <c r="G39" s="589">
        <f t="shared" si="1"/>
        <v>2190.9930982118799</v>
      </c>
      <c r="H39" s="589">
        <v>0</v>
      </c>
      <c r="I39" s="589">
        <v>278.4113006964655</v>
      </c>
      <c r="J39" s="589">
        <v>1210.8789904689295</v>
      </c>
      <c r="K39" s="589">
        <v>0</v>
      </c>
      <c r="L39" s="589">
        <v>701.10223400292762</v>
      </c>
      <c r="M39" s="589">
        <v>0</v>
      </c>
      <c r="N39" s="589">
        <v>0.60057304355740815</v>
      </c>
      <c r="O39" s="589">
        <v>6965.9957304482368</v>
      </c>
      <c r="P39" s="589">
        <f t="shared" si="2"/>
        <v>78.090374926466822</v>
      </c>
      <c r="Q39" s="589">
        <v>0</v>
      </c>
      <c r="R39" s="589">
        <v>78.090374926466822</v>
      </c>
      <c r="S39" s="589">
        <v>0</v>
      </c>
      <c r="T39" s="589">
        <v>0</v>
      </c>
      <c r="U39" s="589">
        <v>7025.2014175420827</v>
      </c>
      <c r="V39" s="589">
        <v>0</v>
      </c>
      <c r="W39" s="589">
        <v>5277.6736700000001</v>
      </c>
      <c r="X39" s="43"/>
    </row>
    <row r="40" spans="1:24" s="92" customFormat="1" ht="12.75" customHeight="1">
      <c r="A40" s="79">
        <v>34</v>
      </c>
      <c r="B40" s="98" t="s">
        <v>201</v>
      </c>
      <c r="C40" s="387" t="s">
        <v>348</v>
      </c>
      <c r="D40" s="589">
        <f t="shared" si="0"/>
        <v>17564.574372502131</v>
      </c>
      <c r="E40" s="589">
        <v>0</v>
      </c>
      <c r="F40" s="589">
        <v>0</v>
      </c>
      <c r="G40" s="589">
        <f t="shared" si="1"/>
        <v>5358.2981060921556</v>
      </c>
      <c r="H40" s="589">
        <v>0</v>
      </c>
      <c r="I40" s="589">
        <v>272.42652338037192</v>
      </c>
      <c r="J40" s="589">
        <v>1160.5047219835462</v>
      </c>
      <c r="K40" s="589">
        <v>0</v>
      </c>
      <c r="L40" s="589">
        <v>3697.2546075424266</v>
      </c>
      <c r="M40" s="589">
        <v>40</v>
      </c>
      <c r="N40" s="589">
        <v>188.11225318581057</v>
      </c>
      <c r="O40" s="589">
        <v>5201.8632485348317</v>
      </c>
      <c r="P40" s="589">
        <f t="shared" si="2"/>
        <v>1405.8679811973557</v>
      </c>
      <c r="Q40" s="589">
        <v>0</v>
      </c>
      <c r="R40" s="589">
        <v>1233.4165733372713</v>
      </c>
      <c r="S40" s="589">
        <v>0.61690786008439047</v>
      </c>
      <c r="T40" s="589">
        <v>171.83449999999999</v>
      </c>
      <c r="U40" s="589">
        <v>4395.2228831793445</v>
      </c>
      <c r="V40" s="589">
        <v>0</v>
      </c>
      <c r="W40" s="589">
        <v>1203.3221534984436</v>
      </c>
      <c r="X40" s="43"/>
    </row>
    <row r="41" spans="1:24" s="92" customFormat="1" ht="12.75" customHeight="1">
      <c r="A41" s="79">
        <v>35</v>
      </c>
      <c r="B41" s="98">
        <v>33</v>
      </c>
      <c r="C41" s="387" t="s">
        <v>349</v>
      </c>
      <c r="D41" s="589">
        <f t="shared" si="0"/>
        <v>11686.150516060683</v>
      </c>
      <c r="E41" s="589">
        <v>0</v>
      </c>
      <c r="F41" s="589">
        <v>0</v>
      </c>
      <c r="G41" s="589">
        <f t="shared" si="1"/>
        <v>4420.7375432701692</v>
      </c>
      <c r="H41" s="589">
        <v>0</v>
      </c>
      <c r="I41" s="589">
        <v>375.37365224985683</v>
      </c>
      <c r="J41" s="589">
        <v>1494.0283299557236</v>
      </c>
      <c r="K41" s="589">
        <v>0</v>
      </c>
      <c r="L41" s="589">
        <v>43.059781970237502</v>
      </c>
      <c r="M41" s="589">
        <v>0</v>
      </c>
      <c r="N41" s="589">
        <v>2508.275779094351</v>
      </c>
      <c r="O41" s="589">
        <v>79.473242331236278</v>
      </c>
      <c r="P41" s="589">
        <f t="shared" si="2"/>
        <v>98.598178756961232</v>
      </c>
      <c r="Q41" s="589">
        <v>0</v>
      </c>
      <c r="R41" s="589">
        <v>98.561384483156985</v>
      </c>
      <c r="S41" s="589">
        <v>3.6794273804240926E-2</v>
      </c>
      <c r="T41" s="589">
        <v>0</v>
      </c>
      <c r="U41" s="589">
        <v>7087.3415517023159</v>
      </c>
      <c r="V41" s="589">
        <v>0</v>
      </c>
      <c r="W41" s="589">
        <v>0</v>
      </c>
      <c r="X41" s="43"/>
    </row>
    <row r="42" spans="1:24" s="92" customFormat="1" ht="12.75" customHeight="1">
      <c r="A42" s="79">
        <v>36</v>
      </c>
      <c r="B42" s="98" t="s">
        <v>203</v>
      </c>
      <c r="C42" s="385" t="s">
        <v>350</v>
      </c>
      <c r="D42" s="589">
        <f t="shared" si="0"/>
        <v>6275329.3441175986</v>
      </c>
      <c r="E42" s="589">
        <v>1300233.0630000001</v>
      </c>
      <c r="F42" s="589">
        <v>1501031.27676</v>
      </c>
      <c r="G42" s="589">
        <f t="shared" si="1"/>
        <v>116661.70366662549</v>
      </c>
      <c r="H42" s="589">
        <v>0</v>
      </c>
      <c r="I42" s="589">
        <v>711.74355977585822</v>
      </c>
      <c r="J42" s="589">
        <v>3320.4232489250503</v>
      </c>
      <c r="K42" s="589">
        <v>0</v>
      </c>
      <c r="L42" s="589">
        <v>20242.001525145843</v>
      </c>
      <c r="M42" s="589">
        <v>37003</v>
      </c>
      <c r="N42" s="589">
        <v>55384.535332778731</v>
      </c>
      <c r="O42" s="589">
        <v>883723.19075527764</v>
      </c>
      <c r="P42" s="589">
        <f t="shared" si="2"/>
        <v>498822.56939652277</v>
      </c>
      <c r="Q42" s="589">
        <v>173131.2</v>
      </c>
      <c r="R42" s="589">
        <v>221509.23209652276</v>
      </c>
      <c r="S42" s="589">
        <v>495.82080000000002</v>
      </c>
      <c r="T42" s="589">
        <v>103686.31650000002</v>
      </c>
      <c r="U42" s="589">
        <v>181644.54053917225</v>
      </c>
      <c r="V42" s="589">
        <v>1778594</v>
      </c>
      <c r="W42" s="589">
        <v>14619</v>
      </c>
      <c r="X42" s="43"/>
    </row>
    <row r="43" spans="1:24" s="92" customFormat="1" ht="12.75" customHeight="1">
      <c r="A43" s="79">
        <v>37</v>
      </c>
      <c r="B43" s="98" t="s">
        <v>205</v>
      </c>
      <c r="C43" s="387" t="s">
        <v>351</v>
      </c>
      <c r="D43" s="589">
        <f t="shared" si="0"/>
        <v>6235243.4235081468</v>
      </c>
      <c r="E43" s="589">
        <v>1300233.0629999998</v>
      </c>
      <c r="F43" s="589">
        <v>1501031.27676</v>
      </c>
      <c r="G43" s="589">
        <f t="shared" si="1"/>
        <v>116030.61045096867</v>
      </c>
      <c r="H43" s="589">
        <v>0</v>
      </c>
      <c r="I43" s="589">
        <v>597.2965863630568</v>
      </c>
      <c r="J43" s="589">
        <v>2814.0254103371221</v>
      </c>
      <c r="K43" s="589">
        <v>0</v>
      </c>
      <c r="L43" s="589">
        <v>20232</v>
      </c>
      <c r="M43" s="589">
        <v>37003</v>
      </c>
      <c r="N43" s="589">
        <v>55384.288454268491</v>
      </c>
      <c r="O43" s="589">
        <v>851231.99100318819</v>
      </c>
      <c r="P43" s="589">
        <f t="shared" si="2"/>
        <v>498799.08229398954</v>
      </c>
      <c r="Q43" s="589">
        <v>173131.2</v>
      </c>
      <c r="R43" s="589">
        <v>221485.7449939895</v>
      </c>
      <c r="S43" s="589">
        <v>495.82080000000002</v>
      </c>
      <c r="T43" s="589">
        <v>103686.31650000002</v>
      </c>
      <c r="U43" s="589">
        <v>174704.4</v>
      </c>
      <c r="V43" s="589">
        <v>1778594</v>
      </c>
      <c r="W43" s="589">
        <v>14619</v>
      </c>
      <c r="X43" s="43"/>
    </row>
    <row r="44" spans="1:24" s="92" customFormat="1" ht="12.75" customHeight="1">
      <c r="A44" s="79">
        <v>38</v>
      </c>
      <c r="B44" s="98" t="s">
        <v>206</v>
      </c>
      <c r="C44" s="387" t="s">
        <v>352</v>
      </c>
      <c r="D44" s="589">
        <f t="shared" si="0"/>
        <v>40085.920609451801</v>
      </c>
      <c r="E44" s="589">
        <v>0</v>
      </c>
      <c r="F44" s="589">
        <v>0</v>
      </c>
      <c r="G44" s="589">
        <f t="shared" si="1"/>
        <v>631.09321565680648</v>
      </c>
      <c r="H44" s="589">
        <v>0</v>
      </c>
      <c r="I44" s="589">
        <v>114.44697341280144</v>
      </c>
      <c r="J44" s="589">
        <v>506.39783858792828</v>
      </c>
      <c r="K44" s="589">
        <v>0</v>
      </c>
      <c r="L44" s="589">
        <v>10.001525145842075</v>
      </c>
      <c r="M44" s="589">
        <v>0</v>
      </c>
      <c r="N44" s="589">
        <v>0.24687851023474111</v>
      </c>
      <c r="O44" s="589">
        <v>32491.19975208944</v>
      </c>
      <c r="P44" s="589">
        <f t="shared" si="2"/>
        <v>23.487102533297975</v>
      </c>
      <c r="Q44" s="589">
        <v>0</v>
      </c>
      <c r="R44" s="589">
        <v>23.487102533297975</v>
      </c>
      <c r="S44" s="589">
        <v>0</v>
      </c>
      <c r="T44" s="589">
        <v>0</v>
      </c>
      <c r="U44" s="589">
        <v>6940.1405391722565</v>
      </c>
      <c r="V44" s="589">
        <v>0</v>
      </c>
      <c r="W44" s="589">
        <v>0</v>
      </c>
      <c r="X44" s="43"/>
    </row>
    <row r="45" spans="1:24" s="92" customFormat="1" ht="12.75" customHeight="1">
      <c r="A45" s="79">
        <v>39</v>
      </c>
      <c r="B45" s="98" t="s">
        <v>208</v>
      </c>
      <c r="C45" s="385" t="s">
        <v>353</v>
      </c>
      <c r="D45" s="589">
        <f t="shared" si="0"/>
        <v>92203.047698785042</v>
      </c>
      <c r="E45" s="589">
        <v>0</v>
      </c>
      <c r="F45" s="589">
        <v>0</v>
      </c>
      <c r="G45" s="589">
        <f t="shared" si="1"/>
        <v>58743.41887990477</v>
      </c>
      <c r="H45" s="589">
        <v>0</v>
      </c>
      <c r="I45" s="589">
        <v>3385.8372985224669</v>
      </c>
      <c r="J45" s="589">
        <v>53313.394998090102</v>
      </c>
      <c r="K45" s="589">
        <v>0</v>
      </c>
      <c r="L45" s="589">
        <v>1479.3784211644881</v>
      </c>
      <c r="M45" s="589">
        <v>284.32</v>
      </c>
      <c r="N45" s="589">
        <v>280.4881621277172</v>
      </c>
      <c r="O45" s="589">
        <v>1135.6971196344966</v>
      </c>
      <c r="P45" s="589">
        <f t="shared" si="2"/>
        <v>7659.6624166080637</v>
      </c>
      <c r="Q45" s="589">
        <v>0</v>
      </c>
      <c r="R45" s="589">
        <v>7659.6624166080637</v>
      </c>
      <c r="S45" s="589">
        <v>0</v>
      </c>
      <c r="T45" s="589">
        <v>0</v>
      </c>
      <c r="U45" s="589">
        <v>24470.050980888496</v>
      </c>
      <c r="V45" s="589">
        <v>0</v>
      </c>
      <c r="W45" s="589">
        <v>194.21830174922175</v>
      </c>
      <c r="X45" s="43"/>
    </row>
    <row r="46" spans="1:24" s="92" customFormat="1" ht="12.75" customHeight="1">
      <c r="A46" s="79">
        <v>40</v>
      </c>
      <c r="B46" s="98">
        <v>36</v>
      </c>
      <c r="C46" s="387" t="s">
        <v>354</v>
      </c>
      <c r="D46" s="589">
        <f t="shared" si="0"/>
        <v>17932.774179399505</v>
      </c>
      <c r="E46" s="589">
        <v>0</v>
      </c>
      <c r="F46" s="589">
        <v>0</v>
      </c>
      <c r="G46" s="589">
        <f t="shared" si="1"/>
        <v>552.84253290425863</v>
      </c>
      <c r="H46" s="589">
        <v>0</v>
      </c>
      <c r="I46" s="589">
        <v>97.87436975905797</v>
      </c>
      <c r="J46" s="589">
        <v>434.7539838225274</v>
      </c>
      <c r="K46" s="589">
        <v>0</v>
      </c>
      <c r="L46" s="589">
        <v>20.003050291684151</v>
      </c>
      <c r="M46" s="589">
        <v>0</v>
      </c>
      <c r="N46" s="589">
        <v>0.21112903098910324</v>
      </c>
      <c r="O46" s="589">
        <v>10.279023263925845</v>
      </c>
      <c r="P46" s="589">
        <f t="shared" si="2"/>
        <v>19.301275300677229</v>
      </c>
      <c r="Q46" s="589">
        <v>0</v>
      </c>
      <c r="R46" s="589">
        <v>19.301275300677229</v>
      </c>
      <c r="S46" s="589">
        <v>0</v>
      </c>
      <c r="T46" s="589">
        <v>0</v>
      </c>
      <c r="U46" s="589">
        <v>17350.351347930642</v>
      </c>
      <c r="V46" s="589">
        <v>0</v>
      </c>
      <c r="W46" s="589">
        <v>0</v>
      </c>
      <c r="X46" s="43"/>
    </row>
    <row r="47" spans="1:24" s="92" customFormat="1" ht="12.75" customHeight="1">
      <c r="A47" s="79">
        <v>41</v>
      </c>
      <c r="B47" s="98" t="s">
        <v>211</v>
      </c>
      <c r="C47" s="387" t="s">
        <v>355</v>
      </c>
      <c r="D47" s="589">
        <f t="shared" si="0"/>
        <v>74270.273519385548</v>
      </c>
      <c r="E47" s="589">
        <v>0</v>
      </c>
      <c r="F47" s="589">
        <v>0</v>
      </c>
      <c r="G47" s="589">
        <f t="shared" si="1"/>
        <v>58190.576347000511</v>
      </c>
      <c r="H47" s="589">
        <v>0</v>
      </c>
      <c r="I47" s="589">
        <v>3287.9629287634093</v>
      </c>
      <c r="J47" s="589">
        <v>52878.641014267574</v>
      </c>
      <c r="K47" s="589">
        <v>0</v>
      </c>
      <c r="L47" s="589">
        <v>1459.3753708728038</v>
      </c>
      <c r="M47" s="589">
        <v>284.32</v>
      </c>
      <c r="N47" s="589">
        <v>280.27703309672808</v>
      </c>
      <c r="O47" s="589">
        <v>1125.4180963705708</v>
      </c>
      <c r="P47" s="589">
        <f t="shared" si="2"/>
        <v>7640.3611413073859</v>
      </c>
      <c r="Q47" s="589">
        <v>0</v>
      </c>
      <c r="R47" s="589">
        <v>7640.3611413073859</v>
      </c>
      <c r="S47" s="589">
        <v>0</v>
      </c>
      <c r="T47" s="589">
        <v>0</v>
      </c>
      <c r="U47" s="589">
        <v>7119.6996329578533</v>
      </c>
      <c r="V47" s="589">
        <v>0</v>
      </c>
      <c r="W47" s="589">
        <v>194.21830174922175</v>
      </c>
      <c r="X47" s="43"/>
    </row>
    <row r="48" spans="1:24" s="92" customFormat="1" ht="12.75" customHeight="1">
      <c r="A48" s="79">
        <v>42</v>
      </c>
      <c r="B48" s="98">
        <v>37</v>
      </c>
      <c r="C48" s="388" t="s">
        <v>356</v>
      </c>
      <c r="D48" s="589">
        <f t="shared" si="0"/>
        <v>8846.7356856721653</v>
      </c>
      <c r="E48" s="589">
        <v>0</v>
      </c>
      <c r="F48" s="589">
        <v>0</v>
      </c>
      <c r="G48" s="589">
        <f t="shared" si="1"/>
        <v>5725.866539445019</v>
      </c>
      <c r="H48" s="589">
        <v>0</v>
      </c>
      <c r="I48" s="589">
        <v>921.64286656572915</v>
      </c>
      <c r="J48" s="589">
        <v>4792.2340320928051</v>
      </c>
      <c r="K48" s="589">
        <v>0</v>
      </c>
      <c r="L48" s="589">
        <v>10.001525145842075</v>
      </c>
      <c r="M48" s="589">
        <v>0</v>
      </c>
      <c r="N48" s="589">
        <v>1.9881156406428195</v>
      </c>
      <c r="O48" s="589">
        <v>12.636696557135878</v>
      </c>
      <c r="P48" s="589">
        <f t="shared" si="2"/>
        <v>328.17615299870272</v>
      </c>
      <c r="Q48" s="589">
        <v>0</v>
      </c>
      <c r="R48" s="589">
        <v>328.17615299870272</v>
      </c>
      <c r="S48" s="589">
        <v>0</v>
      </c>
      <c r="T48" s="589">
        <v>0</v>
      </c>
      <c r="U48" s="589">
        <v>2780.0562966713073</v>
      </c>
      <c r="V48" s="589">
        <v>0</v>
      </c>
      <c r="W48" s="589">
        <v>0</v>
      </c>
      <c r="X48" s="43"/>
    </row>
    <row r="49" spans="1:24" s="92" customFormat="1" ht="12.75" customHeight="1">
      <c r="A49" s="79">
        <v>43</v>
      </c>
      <c r="B49" s="98" t="s">
        <v>214</v>
      </c>
      <c r="C49" s="388" t="s">
        <v>357</v>
      </c>
      <c r="D49" s="589">
        <f t="shared" si="0"/>
        <v>65423.537833713381</v>
      </c>
      <c r="E49" s="589">
        <v>0</v>
      </c>
      <c r="F49" s="589">
        <v>0</v>
      </c>
      <c r="G49" s="589">
        <f t="shared" si="1"/>
        <v>52464.709807555497</v>
      </c>
      <c r="H49" s="589">
        <v>0</v>
      </c>
      <c r="I49" s="589">
        <v>2366.3200621976803</v>
      </c>
      <c r="J49" s="589">
        <v>48086.406982174769</v>
      </c>
      <c r="K49" s="589">
        <v>0</v>
      </c>
      <c r="L49" s="589">
        <v>1449.3738457269617</v>
      </c>
      <c r="M49" s="589">
        <v>284.32</v>
      </c>
      <c r="N49" s="589">
        <v>278.28891745608524</v>
      </c>
      <c r="O49" s="589">
        <v>1112.7813998134347</v>
      </c>
      <c r="P49" s="589">
        <f t="shared" si="2"/>
        <v>7312.1849883086834</v>
      </c>
      <c r="Q49" s="589">
        <v>0</v>
      </c>
      <c r="R49" s="589">
        <v>7312.1849883086834</v>
      </c>
      <c r="S49" s="589">
        <v>0</v>
      </c>
      <c r="T49" s="589">
        <v>0</v>
      </c>
      <c r="U49" s="589">
        <v>4339.6433362865455</v>
      </c>
      <c r="V49" s="589">
        <v>0</v>
      </c>
      <c r="W49" s="589">
        <v>194.21830174922175</v>
      </c>
      <c r="X49" s="43"/>
    </row>
    <row r="50" spans="1:24" s="92" customFormat="1" ht="12.75" customHeight="1">
      <c r="A50" s="79">
        <v>44</v>
      </c>
      <c r="B50" s="98" t="s">
        <v>215</v>
      </c>
      <c r="C50" s="385" t="s">
        <v>745</v>
      </c>
      <c r="D50" s="589">
        <f t="shared" si="0"/>
        <v>216313.78150224272</v>
      </c>
      <c r="E50" s="589">
        <v>266.6365673477269</v>
      </c>
      <c r="F50" s="589">
        <v>6.7020271762313914</v>
      </c>
      <c r="G50" s="589">
        <f t="shared" si="1"/>
        <v>186347.73673987371</v>
      </c>
      <c r="H50" s="589">
        <v>0</v>
      </c>
      <c r="I50" s="589">
        <v>7106.7745379950575</v>
      </c>
      <c r="J50" s="589">
        <v>57112.655796397834</v>
      </c>
      <c r="K50" s="589">
        <v>0</v>
      </c>
      <c r="L50" s="589">
        <v>21576.485283377562</v>
      </c>
      <c r="M50" s="589">
        <v>0</v>
      </c>
      <c r="N50" s="589">
        <v>100551.82112210327</v>
      </c>
      <c r="O50" s="589">
        <v>13280.113612983521</v>
      </c>
      <c r="P50" s="589">
        <f t="shared" si="2"/>
        <v>2192.4832567344374</v>
      </c>
      <c r="Q50" s="589">
        <v>0</v>
      </c>
      <c r="R50" s="589">
        <v>2179.367972137592</v>
      </c>
      <c r="S50" s="589">
        <v>13.115284596845243</v>
      </c>
      <c r="T50" s="589">
        <v>0</v>
      </c>
      <c r="U50" s="589">
        <v>12560.254347550943</v>
      </c>
      <c r="V50" s="589">
        <v>0</v>
      </c>
      <c r="W50" s="589">
        <v>1659.8549505761562</v>
      </c>
      <c r="X50" s="43"/>
    </row>
    <row r="51" spans="1:24" s="92" customFormat="1" ht="12.75" customHeight="1">
      <c r="A51" s="79">
        <v>45</v>
      </c>
      <c r="B51" s="98" t="s">
        <v>216</v>
      </c>
      <c r="C51" s="387" t="s">
        <v>358</v>
      </c>
      <c r="D51" s="589">
        <f t="shared" si="0"/>
        <v>152945.97988502777</v>
      </c>
      <c r="E51" s="589">
        <v>120.20865244593358</v>
      </c>
      <c r="F51" s="589">
        <v>3.021497251950986</v>
      </c>
      <c r="G51" s="589">
        <f t="shared" si="1"/>
        <v>139330.94114765397</v>
      </c>
      <c r="H51" s="589">
        <v>0</v>
      </c>
      <c r="I51" s="589">
        <v>3703.6048328436277</v>
      </c>
      <c r="J51" s="589">
        <v>27978.493965499809</v>
      </c>
      <c r="K51" s="589">
        <v>0</v>
      </c>
      <c r="L51" s="589">
        <v>9925.658043641175</v>
      </c>
      <c r="M51" s="589">
        <v>0</v>
      </c>
      <c r="N51" s="589">
        <v>97723.184305669376</v>
      </c>
      <c r="O51" s="589">
        <v>5985.5587137505927</v>
      </c>
      <c r="P51" s="589">
        <f t="shared" si="2"/>
        <v>1096.2007899008595</v>
      </c>
      <c r="Q51" s="589">
        <v>0</v>
      </c>
      <c r="R51" s="589">
        <v>1090.2879824284485</v>
      </c>
      <c r="S51" s="589">
        <v>5.912807472411064</v>
      </c>
      <c r="T51" s="589">
        <v>0</v>
      </c>
      <c r="U51" s="589">
        <v>5660.1146184027339</v>
      </c>
      <c r="V51" s="589">
        <v>0</v>
      </c>
      <c r="W51" s="589">
        <v>749.93446562175723</v>
      </c>
      <c r="X51" s="43"/>
    </row>
    <row r="52" spans="1:24" s="92" customFormat="1" ht="12.75" customHeight="1">
      <c r="A52" s="79">
        <v>46</v>
      </c>
      <c r="B52" s="98">
        <v>43</v>
      </c>
      <c r="C52" s="387" t="s">
        <v>361</v>
      </c>
      <c r="D52" s="589">
        <f t="shared" si="0"/>
        <v>63367.801617214915</v>
      </c>
      <c r="E52" s="589">
        <v>146.42791490179334</v>
      </c>
      <c r="F52" s="589">
        <v>3.680529924280405</v>
      </c>
      <c r="G52" s="589">
        <f t="shared" si="1"/>
        <v>47016.795592219736</v>
      </c>
      <c r="H52" s="589">
        <v>0</v>
      </c>
      <c r="I52" s="589">
        <v>3403.1697051514298</v>
      </c>
      <c r="J52" s="589">
        <v>29134.161830898025</v>
      </c>
      <c r="K52" s="589">
        <v>0</v>
      </c>
      <c r="L52" s="589">
        <v>11650.827239736387</v>
      </c>
      <c r="M52" s="589">
        <v>0</v>
      </c>
      <c r="N52" s="589">
        <v>2828.6368164338905</v>
      </c>
      <c r="O52" s="589">
        <v>7294.5548992329295</v>
      </c>
      <c r="P52" s="589">
        <f t="shared" si="2"/>
        <v>1096.2824668335777</v>
      </c>
      <c r="Q52" s="589">
        <v>0</v>
      </c>
      <c r="R52" s="589">
        <v>1089.0799897091435</v>
      </c>
      <c r="S52" s="589">
        <v>7.2024771244341776</v>
      </c>
      <c r="T52" s="589">
        <v>0</v>
      </c>
      <c r="U52" s="589">
        <v>6900.139729148209</v>
      </c>
      <c r="V52" s="589">
        <v>0</v>
      </c>
      <c r="W52" s="589">
        <v>909.92048495439906</v>
      </c>
      <c r="X52" s="43"/>
    </row>
    <row r="53" spans="1:24" s="92" customFormat="1" ht="12.75" customHeight="1">
      <c r="A53" s="79">
        <v>47</v>
      </c>
      <c r="B53" s="98" t="s">
        <v>218</v>
      </c>
      <c r="C53" s="385" t="s">
        <v>362</v>
      </c>
      <c r="D53" s="589">
        <f t="shared" si="0"/>
        <v>454450.41923463589</v>
      </c>
      <c r="E53" s="589">
        <v>2117.1173081467496</v>
      </c>
      <c r="F53" s="589">
        <v>53.214672974563115</v>
      </c>
      <c r="G53" s="589">
        <f t="shared" si="1"/>
        <v>219253.73177608728</v>
      </c>
      <c r="H53" s="589">
        <v>0</v>
      </c>
      <c r="I53" s="589">
        <v>18844.401002618113</v>
      </c>
      <c r="J53" s="589">
        <v>107806.51881538978</v>
      </c>
      <c r="K53" s="589">
        <v>0</v>
      </c>
      <c r="L53" s="589">
        <v>65240.553931858216</v>
      </c>
      <c r="M53" s="589">
        <v>0</v>
      </c>
      <c r="N53" s="589">
        <v>27362.258026221178</v>
      </c>
      <c r="O53" s="589">
        <v>91693.862643714034</v>
      </c>
      <c r="P53" s="589">
        <f t="shared" si="2"/>
        <v>7591.6551237507401</v>
      </c>
      <c r="Q53" s="589">
        <v>0</v>
      </c>
      <c r="R53" s="589">
        <v>7572.0553894490158</v>
      </c>
      <c r="S53" s="589">
        <v>19.599734301724535</v>
      </c>
      <c r="T53" s="589">
        <v>0</v>
      </c>
      <c r="U53" s="589">
        <v>116362.35635995443</v>
      </c>
      <c r="V53" s="589">
        <v>0</v>
      </c>
      <c r="W53" s="589">
        <v>17378.481350008187</v>
      </c>
      <c r="X53" s="43"/>
    </row>
    <row r="54" spans="1:24" s="92" customFormat="1" ht="12.75" customHeight="1">
      <c r="A54" s="79">
        <v>48</v>
      </c>
      <c r="B54" s="98">
        <v>45</v>
      </c>
      <c r="C54" s="387" t="s">
        <v>57</v>
      </c>
      <c r="D54" s="589">
        <f t="shared" si="0"/>
        <v>69136.157772150473</v>
      </c>
      <c r="E54" s="589">
        <v>149.14020191844205</v>
      </c>
      <c r="F54" s="589">
        <v>3.7487044491632311</v>
      </c>
      <c r="G54" s="589">
        <f t="shared" si="1"/>
        <v>44341.135318673587</v>
      </c>
      <c r="H54" s="589">
        <v>0</v>
      </c>
      <c r="I54" s="589">
        <v>1023.0885175362718</v>
      </c>
      <c r="J54" s="589">
        <v>8815.1752969953031</v>
      </c>
      <c r="K54" s="589">
        <v>0</v>
      </c>
      <c r="L54" s="589">
        <v>10286.116600928341</v>
      </c>
      <c r="M54" s="589">
        <v>0</v>
      </c>
      <c r="N54" s="589">
        <v>24216.754903213674</v>
      </c>
      <c r="O54" s="589">
        <v>10741.747954367758</v>
      </c>
      <c r="P54" s="589">
        <f t="shared" si="2"/>
        <v>630.35903425113622</v>
      </c>
      <c r="Q54" s="589">
        <v>0</v>
      </c>
      <c r="R54" s="589">
        <v>630.35903425113622</v>
      </c>
      <c r="S54" s="589">
        <v>0</v>
      </c>
      <c r="T54" s="589">
        <v>0</v>
      </c>
      <c r="U54" s="589">
        <v>11020.22316162511</v>
      </c>
      <c r="V54" s="589">
        <v>0</v>
      </c>
      <c r="W54" s="589">
        <v>2249.8033968652721</v>
      </c>
      <c r="X54" s="43"/>
    </row>
    <row r="55" spans="1:24" s="92" customFormat="1" ht="12.75" customHeight="1">
      <c r="A55" s="79">
        <v>49</v>
      </c>
      <c r="B55" s="98">
        <v>46</v>
      </c>
      <c r="C55" s="387" t="s">
        <v>363</v>
      </c>
      <c r="D55" s="589">
        <f t="shared" si="0"/>
        <v>138324.28035279654</v>
      </c>
      <c r="E55" s="589">
        <v>139.94769230342908</v>
      </c>
      <c r="F55" s="589">
        <v>3.5176466843922043</v>
      </c>
      <c r="G55" s="589">
        <f t="shared" si="1"/>
        <v>74218.358222006747</v>
      </c>
      <c r="H55" s="589">
        <v>0</v>
      </c>
      <c r="I55" s="589">
        <v>4752.2280149396838</v>
      </c>
      <c r="J55" s="589">
        <v>56238.811623181391</v>
      </c>
      <c r="K55" s="589">
        <v>0</v>
      </c>
      <c r="L55" s="589">
        <v>13217.067347547671</v>
      </c>
      <c r="M55" s="589">
        <v>0</v>
      </c>
      <c r="N55" s="589">
        <v>10.251236338005942</v>
      </c>
      <c r="O55" s="589">
        <v>23281.044086442413</v>
      </c>
      <c r="P55" s="589">
        <f t="shared" si="2"/>
        <v>4721.1526832497584</v>
      </c>
      <c r="Q55" s="589">
        <v>0</v>
      </c>
      <c r="R55" s="589">
        <v>4720.6350794253531</v>
      </c>
      <c r="S55" s="589">
        <v>0.51760382440494279</v>
      </c>
      <c r="T55" s="589">
        <v>0</v>
      </c>
      <c r="U55" s="589">
        <v>31610.640121503602</v>
      </c>
      <c r="V55" s="589">
        <v>0</v>
      </c>
      <c r="W55" s="589">
        <v>4349.6199006061915</v>
      </c>
      <c r="X55" s="43"/>
    </row>
    <row r="56" spans="1:24" s="92" customFormat="1" ht="12.75" customHeight="1">
      <c r="A56" s="79">
        <v>50</v>
      </c>
      <c r="B56" s="98">
        <v>47</v>
      </c>
      <c r="C56" s="387" t="s">
        <v>364</v>
      </c>
      <c r="D56" s="589">
        <f t="shared" si="0"/>
        <v>246989.98110968896</v>
      </c>
      <c r="E56" s="589">
        <v>1828.0294139248783</v>
      </c>
      <c r="F56" s="589">
        <v>45.948321841007683</v>
      </c>
      <c r="G56" s="589">
        <f t="shared" si="1"/>
        <v>100694.23823540694</v>
      </c>
      <c r="H56" s="589">
        <v>0</v>
      </c>
      <c r="I56" s="589">
        <v>13069.084470142159</v>
      </c>
      <c r="J56" s="589">
        <v>42752.531895213076</v>
      </c>
      <c r="K56" s="589">
        <v>0</v>
      </c>
      <c r="L56" s="589">
        <v>41737.369983382203</v>
      </c>
      <c r="M56" s="589">
        <v>0</v>
      </c>
      <c r="N56" s="589">
        <v>3135.2518866694973</v>
      </c>
      <c r="O56" s="589">
        <v>57671.070602903856</v>
      </c>
      <c r="P56" s="589">
        <f t="shared" si="2"/>
        <v>2240.1434062498465</v>
      </c>
      <c r="Q56" s="589">
        <v>0</v>
      </c>
      <c r="R56" s="589">
        <v>2221.0612757725271</v>
      </c>
      <c r="S56" s="589">
        <v>19.082130477319591</v>
      </c>
      <c r="T56" s="589">
        <v>0</v>
      </c>
      <c r="U56" s="589">
        <v>73731.493076825718</v>
      </c>
      <c r="V56" s="589">
        <v>0</v>
      </c>
      <c r="W56" s="589">
        <v>10779.058052536724</v>
      </c>
      <c r="X56" s="43"/>
    </row>
    <row r="57" spans="1:24" s="92" customFormat="1" ht="12.75" customHeight="1">
      <c r="A57" s="79">
        <v>51</v>
      </c>
      <c r="B57" s="98" t="s">
        <v>219</v>
      </c>
      <c r="C57" s="385" t="s">
        <v>220</v>
      </c>
      <c r="D57" s="589">
        <f t="shared" si="0"/>
        <v>923013.16511206375</v>
      </c>
      <c r="E57" s="589">
        <v>0</v>
      </c>
      <c r="F57" s="589">
        <v>0</v>
      </c>
      <c r="G57" s="589">
        <f t="shared" si="1"/>
        <v>809733.48116487113</v>
      </c>
      <c r="H57" s="589">
        <v>0</v>
      </c>
      <c r="I57" s="589">
        <v>5713.1400873762877</v>
      </c>
      <c r="J57" s="589">
        <v>344702.56861662277</v>
      </c>
      <c r="K57" s="589">
        <v>423886</v>
      </c>
      <c r="L57" s="589">
        <v>6854.6801081567683</v>
      </c>
      <c r="M57" s="589">
        <v>16360</v>
      </c>
      <c r="N57" s="589">
        <v>12217.092352715283</v>
      </c>
      <c r="O57" s="589">
        <v>8223.4514515161954</v>
      </c>
      <c r="P57" s="589">
        <f t="shared" si="2"/>
        <v>23546.520597830906</v>
      </c>
      <c r="Q57" s="589">
        <v>0</v>
      </c>
      <c r="R57" s="589">
        <v>23546.32313864087</v>
      </c>
      <c r="S57" s="589">
        <v>0.197459190035881</v>
      </c>
      <c r="T57" s="589">
        <v>0</v>
      </c>
      <c r="U57" s="589">
        <v>74470.327047209226</v>
      </c>
      <c r="V57" s="589">
        <v>0</v>
      </c>
      <c r="W57" s="589">
        <v>7039.3848506362283</v>
      </c>
      <c r="X57" s="43"/>
    </row>
    <row r="58" spans="1:24" s="92" customFormat="1" ht="12.75" customHeight="1">
      <c r="A58" s="79">
        <v>52</v>
      </c>
      <c r="B58" s="98" t="s">
        <v>221</v>
      </c>
      <c r="C58" s="387" t="s">
        <v>365</v>
      </c>
      <c r="D58" s="589">
        <f t="shared" si="0"/>
        <v>71163.049581484753</v>
      </c>
      <c r="E58" s="589">
        <v>0</v>
      </c>
      <c r="F58" s="589">
        <v>0</v>
      </c>
      <c r="G58" s="589">
        <f t="shared" si="1"/>
        <v>24077.173889833091</v>
      </c>
      <c r="H58" s="589">
        <v>0</v>
      </c>
      <c r="I58" s="589">
        <v>30.191156946873679</v>
      </c>
      <c r="J58" s="589">
        <v>21636.278412418946</v>
      </c>
      <c r="K58" s="589">
        <v>0</v>
      </c>
      <c r="L58" s="589">
        <v>392.76019758700249</v>
      </c>
      <c r="M58" s="589">
        <v>0</v>
      </c>
      <c r="N58" s="589">
        <v>2017.9441228802718</v>
      </c>
      <c r="O58" s="589">
        <v>370.04575072316027</v>
      </c>
      <c r="P58" s="589">
        <f t="shared" si="2"/>
        <v>1260.5925600395155</v>
      </c>
      <c r="Q58" s="589">
        <v>0</v>
      </c>
      <c r="R58" s="589">
        <v>1260.5571029713358</v>
      </c>
      <c r="S58" s="589">
        <v>3.5457068179817634E-2</v>
      </c>
      <c r="T58" s="589">
        <v>0</v>
      </c>
      <c r="U58" s="589">
        <v>45315.249613972919</v>
      </c>
      <c r="V58" s="589">
        <v>0</v>
      </c>
      <c r="W58" s="589">
        <v>139.98776691606139</v>
      </c>
      <c r="X58" s="43"/>
    </row>
    <row r="59" spans="1:24" s="92" customFormat="1" ht="12.75" customHeight="1">
      <c r="A59" s="79">
        <v>53</v>
      </c>
      <c r="B59" s="98" t="s">
        <v>222</v>
      </c>
      <c r="C59" s="387" t="s">
        <v>366</v>
      </c>
      <c r="D59" s="589">
        <f t="shared" si="0"/>
        <v>171720.51855468843</v>
      </c>
      <c r="E59" s="589">
        <v>0</v>
      </c>
      <c r="F59" s="589">
        <v>0</v>
      </c>
      <c r="G59" s="589">
        <f t="shared" si="1"/>
        <v>146155.93782460803</v>
      </c>
      <c r="H59" s="589">
        <v>0</v>
      </c>
      <c r="I59" s="589">
        <v>2273.0241624146588</v>
      </c>
      <c r="J59" s="589">
        <v>137774.36580915892</v>
      </c>
      <c r="K59" s="589">
        <v>0</v>
      </c>
      <c r="L59" s="589">
        <v>50.007625729210375</v>
      </c>
      <c r="M59" s="589">
        <v>0</v>
      </c>
      <c r="N59" s="589">
        <v>6058.5402273052214</v>
      </c>
      <c r="O59" s="589">
        <v>546.44618831943774</v>
      </c>
      <c r="P59" s="589">
        <f t="shared" si="2"/>
        <v>9323.3296816166767</v>
      </c>
      <c r="Q59" s="589">
        <v>0</v>
      </c>
      <c r="R59" s="589">
        <v>9323.3296816166767</v>
      </c>
      <c r="S59" s="589">
        <v>0</v>
      </c>
      <c r="T59" s="589">
        <v>0</v>
      </c>
      <c r="U59" s="589">
        <v>15694.804860144286</v>
      </c>
      <c r="V59" s="589">
        <v>0</v>
      </c>
      <c r="W59" s="589">
        <v>0</v>
      </c>
      <c r="X59" s="43"/>
    </row>
    <row r="60" spans="1:24" s="92" customFormat="1" ht="12.75" customHeight="1">
      <c r="A60" s="79">
        <v>54</v>
      </c>
      <c r="B60" s="98">
        <v>50</v>
      </c>
      <c r="C60" s="387" t="s">
        <v>173</v>
      </c>
      <c r="D60" s="589">
        <f t="shared" si="0"/>
        <v>39004.413509619531</v>
      </c>
      <c r="E60" s="589">
        <v>0</v>
      </c>
      <c r="F60" s="589">
        <v>0</v>
      </c>
      <c r="G60" s="589">
        <f t="shared" si="1"/>
        <v>37496.959010252256</v>
      </c>
      <c r="H60" s="589">
        <v>0</v>
      </c>
      <c r="I60" s="589">
        <v>67.059929495515135</v>
      </c>
      <c r="J60" s="589">
        <v>18952.875426654547</v>
      </c>
      <c r="K60" s="589">
        <v>0</v>
      </c>
      <c r="L60" s="589">
        <v>0</v>
      </c>
      <c r="M60" s="589">
        <v>16360</v>
      </c>
      <c r="N60" s="589">
        <v>2117.0236541021955</v>
      </c>
      <c r="O60" s="589">
        <v>0.19192941394216645</v>
      </c>
      <c r="P60" s="589">
        <f t="shared" si="2"/>
        <v>1507.2625699533312</v>
      </c>
      <c r="Q60" s="589">
        <v>0</v>
      </c>
      <c r="R60" s="589">
        <v>1507.2625699533312</v>
      </c>
      <c r="S60" s="589">
        <v>0</v>
      </c>
      <c r="T60" s="589">
        <v>0</v>
      </c>
      <c r="U60" s="589">
        <v>0</v>
      </c>
      <c r="V60" s="589">
        <v>0</v>
      </c>
      <c r="W60" s="589">
        <v>0</v>
      </c>
      <c r="X60" s="43"/>
    </row>
    <row r="61" spans="1:24" s="92" customFormat="1" ht="12.75" customHeight="1">
      <c r="A61" s="79">
        <v>55</v>
      </c>
      <c r="B61" s="98">
        <v>51</v>
      </c>
      <c r="C61" s="387" t="s">
        <v>174</v>
      </c>
      <c r="D61" s="589">
        <f t="shared" si="0"/>
        <v>436715.58829345001</v>
      </c>
      <c r="E61" s="589">
        <v>0</v>
      </c>
      <c r="F61" s="589">
        <v>0</v>
      </c>
      <c r="G61" s="589">
        <f t="shared" si="1"/>
        <v>435681.56755343312</v>
      </c>
      <c r="H61" s="589">
        <v>0</v>
      </c>
      <c r="I61" s="589">
        <v>794.25995702196599</v>
      </c>
      <c r="J61" s="589">
        <v>10981.096899607945</v>
      </c>
      <c r="K61" s="589">
        <v>423886</v>
      </c>
      <c r="L61" s="589">
        <v>20.003050291684151</v>
      </c>
      <c r="M61" s="589">
        <v>0</v>
      </c>
      <c r="N61" s="589">
        <v>0.20764651153444116</v>
      </c>
      <c r="O61" s="589">
        <v>20.273303852725814</v>
      </c>
      <c r="P61" s="589">
        <f t="shared" si="2"/>
        <v>1013.7474361641713</v>
      </c>
      <c r="Q61" s="589">
        <v>0</v>
      </c>
      <c r="R61" s="589">
        <v>1013.7474361641713</v>
      </c>
      <c r="S61" s="589">
        <v>0</v>
      </c>
      <c r="T61" s="589">
        <v>0</v>
      </c>
      <c r="U61" s="589">
        <v>0</v>
      </c>
      <c r="V61" s="589">
        <v>0</v>
      </c>
      <c r="W61" s="589">
        <v>0</v>
      </c>
      <c r="X61" s="43"/>
    </row>
    <row r="62" spans="1:24" s="92" customFormat="1" ht="12.75" customHeight="1">
      <c r="A62" s="79">
        <v>56</v>
      </c>
      <c r="B62" s="98">
        <v>52</v>
      </c>
      <c r="C62" s="387" t="s">
        <v>367</v>
      </c>
      <c r="D62" s="589">
        <f t="shared" si="0"/>
        <v>154400.00068308797</v>
      </c>
      <c r="E62" s="589">
        <v>0</v>
      </c>
      <c r="F62" s="589">
        <v>0</v>
      </c>
      <c r="G62" s="589">
        <f t="shared" si="1"/>
        <v>123113.85377744785</v>
      </c>
      <c r="H62" s="589">
        <v>0</v>
      </c>
      <c r="I62" s="589">
        <v>1100.7903481280998</v>
      </c>
      <c r="J62" s="589">
        <v>115344.53248664294</v>
      </c>
      <c r="K62" s="589">
        <v>0</v>
      </c>
      <c r="L62" s="589">
        <v>4648.2773840334376</v>
      </c>
      <c r="M62" s="589">
        <v>0</v>
      </c>
      <c r="N62" s="589">
        <v>2020.2535586433653</v>
      </c>
      <c r="O62" s="589">
        <v>5592.5362586232977</v>
      </c>
      <c r="P62" s="589">
        <f t="shared" si="2"/>
        <v>7823.9214548496939</v>
      </c>
      <c r="Q62" s="589">
        <v>0</v>
      </c>
      <c r="R62" s="589">
        <v>7823.9214548496939</v>
      </c>
      <c r="S62" s="589">
        <v>0</v>
      </c>
      <c r="T62" s="589">
        <v>0</v>
      </c>
      <c r="U62" s="589">
        <v>11620.235311985824</v>
      </c>
      <c r="V62" s="589">
        <v>0</v>
      </c>
      <c r="W62" s="589">
        <v>6249.4538801813105</v>
      </c>
      <c r="X62" s="43"/>
    </row>
    <row r="63" spans="1:24" s="92" customFormat="1" ht="12.75" customHeight="1">
      <c r="A63" s="79">
        <v>57</v>
      </c>
      <c r="B63" s="98">
        <v>53</v>
      </c>
      <c r="C63" s="387" t="s">
        <v>368</v>
      </c>
      <c r="D63" s="589">
        <f t="shared" si="0"/>
        <v>50009.594489732961</v>
      </c>
      <c r="E63" s="589">
        <v>0</v>
      </c>
      <c r="F63" s="589">
        <v>0</v>
      </c>
      <c r="G63" s="589">
        <f t="shared" si="1"/>
        <v>43207.989109296766</v>
      </c>
      <c r="H63" s="589">
        <v>0</v>
      </c>
      <c r="I63" s="589">
        <v>1447.8145333691746</v>
      </c>
      <c r="J63" s="589">
        <v>40013.419582139468</v>
      </c>
      <c r="K63" s="589">
        <v>0</v>
      </c>
      <c r="L63" s="589">
        <v>1743.6318505154343</v>
      </c>
      <c r="M63" s="589">
        <v>0</v>
      </c>
      <c r="N63" s="589">
        <v>3.123143272694076</v>
      </c>
      <c r="O63" s="589">
        <v>1693.9580205836319</v>
      </c>
      <c r="P63" s="589">
        <f t="shared" si="2"/>
        <v>2617.6668952075197</v>
      </c>
      <c r="Q63" s="589">
        <v>0</v>
      </c>
      <c r="R63" s="589">
        <v>2617.5048930856638</v>
      </c>
      <c r="S63" s="589">
        <v>0.16200212185606336</v>
      </c>
      <c r="T63" s="589">
        <v>0</v>
      </c>
      <c r="U63" s="589">
        <v>1840.0372611061894</v>
      </c>
      <c r="V63" s="589">
        <v>0</v>
      </c>
      <c r="W63" s="589">
        <v>649.94320353885632</v>
      </c>
      <c r="X63" s="43"/>
    </row>
    <row r="64" spans="1:24" s="92" customFormat="1" ht="12.75" customHeight="1">
      <c r="A64" s="79">
        <v>58</v>
      </c>
      <c r="B64" s="98" t="s">
        <v>225</v>
      </c>
      <c r="C64" s="385" t="s">
        <v>369</v>
      </c>
      <c r="D64" s="589">
        <f t="shared" si="0"/>
        <v>115103.40091317343</v>
      </c>
      <c r="E64" s="589">
        <v>399.57729672888178</v>
      </c>
      <c r="F64" s="589">
        <v>10.04355077144999</v>
      </c>
      <c r="G64" s="589">
        <f t="shared" si="1"/>
        <v>31555.54111727095</v>
      </c>
      <c r="H64" s="589">
        <v>0</v>
      </c>
      <c r="I64" s="589">
        <v>1432.8536510206627</v>
      </c>
      <c r="J64" s="589">
        <v>1843.4332378255574</v>
      </c>
      <c r="K64" s="589">
        <v>0</v>
      </c>
      <c r="L64" s="589">
        <v>24321.723357917632</v>
      </c>
      <c r="M64" s="589">
        <v>0</v>
      </c>
      <c r="N64" s="589">
        <v>3957.5308705070997</v>
      </c>
      <c r="O64" s="589">
        <v>25681.279016953216</v>
      </c>
      <c r="P64" s="589">
        <f t="shared" si="2"/>
        <v>137.25647410404622</v>
      </c>
      <c r="Q64" s="589">
        <v>0</v>
      </c>
      <c r="R64" s="589">
        <v>124.1078471996193</v>
      </c>
      <c r="S64" s="589">
        <v>13.148626904426905</v>
      </c>
      <c r="T64" s="589">
        <v>0</v>
      </c>
      <c r="U64" s="589">
        <v>43780.886571320079</v>
      </c>
      <c r="V64" s="589">
        <v>0</v>
      </c>
      <c r="W64" s="589">
        <v>13538.816886024792</v>
      </c>
      <c r="X64" s="43"/>
    </row>
    <row r="65" spans="1:24" s="92" customFormat="1" ht="12.75" customHeight="1">
      <c r="A65" s="79">
        <v>59</v>
      </c>
      <c r="B65" s="98" t="s">
        <v>674</v>
      </c>
      <c r="C65" s="385" t="s">
        <v>227</v>
      </c>
      <c r="D65" s="589">
        <f t="shared" si="0"/>
        <v>99951.95609189471</v>
      </c>
      <c r="E65" s="589">
        <v>0</v>
      </c>
      <c r="F65" s="589">
        <v>0</v>
      </c>
      <c r="G65" s="589">
        <f t="shared" si="1"/>
        <v>51217.801875203884</v>
      </c>
      <c r="H65" s="589">
        <v>0</v>
      </c>
      <c r="I65" s="589">
        <v>4223.5278034513694</v>
      </c>
      <c r="J65" s="589">
        <v>34026.311110306051</v>
      </c>
      <c r="K65" s="589">
        <v>0</v>
      </c>
      <c r="L65" s="589">
        <v>12958.852207173477</v>
      </c>
      <c r="M65" s="589">
        <v>0</v>
      </c>
      <c r="N65" s="589">
        <v>9.1107542729867568</v>
      </c>
      <c r="O65" s="589">
        <v>15734.302412577399</v>
      </c>
      <c r="P65" s="589">
        <f t="shared" si="2"/>
        <v>2534.7559419838949</v>
      </c>
      <c r="Q65" s="589">
        <v>0</v>
      </c>
      <c r="R65" s="589">
        <v>2527.991589235452</v>
      </c>
      <c r="S65" s="589">
        <v>6.7643527484427963</v>
      </c>
      <c r="T65" s="589">
        <v>0</v>
      </c>
      <c r="U65" s="589">
        <v>25291.268193899501</v>
      </c>
      <c r="V65" s="589">
        <v>0</v>
      </c>
      <c r="W65" s="589">
        <v>5173.8276682300257</v>
      </c>
      <c r="X65" s="43"/>
    </row>
    <row r="66" spans="1:24" s="92" customFormat="1" ht="12.75" customHeight="1">
      <c r="A66" s="79">
        <v>60</v>
      </c>
      <c r="B66" s="98" t="s">
        <v>675</v>
      </c>
      <c r="C66" s="385" t="s">
        <v>61</v>
      </c>
      <c r="D66" s="589">
        <f t="shared" si="0"/>
        <v>48592.628102755363</v>
      </c>
      <c r="E66" s="589">
        <v>0</v>
      </c>
      <c r="F66" s="589">
        <v>0</v>
      </c>
      <c r="G66" s="589">
        <f t="shared" si="1"/>
        <v>16397.526953263787</v>
      </c>
      <c r="H66" s="589">
        <v>0</v>
      </c>
      <c r="I66" s="589">
        <v>1184.783633935361</v>
      </c>
      <c r="J66" s="589">
        <v>1947.3285925810148</v>
      </c>
      <c r="K66" s="589">
        <v>0</v>
      </c>
      <c r="L66" s="589">
        <v>13262.858978790306</v>
      </c>
      <c r="M66" s="589">
        <v>0</v>
      </c>
      <c r="N66" s="589">
        <v>2.555747957103665</v>
      </c>
      <c r="O66" s="589">
        <v>13901.863492845698</v>
      </c>
      <c r="P66" s="589">
        <f t="shared" si="2"/>
        <v>153.44074853285406</v>
      </c>
      <c r="Q66" s="589">
        <v>0</v>
      </c>
      <c r="R66" s="589">
        <v>150.77943065682868</v>
      </c>
      <c r="S66" s="589">
        <v>2.661317876025393</v>
      </c>
      <c r="T66" s="589">
        <v>0</v>
      </c>
      <c r="U66" s="589">
        <v>12840.260017719276</v>
      </c>
      <c r="V66" s="589">
        <v>0</v>
      </c>
      <c r="W66" s="589">
        <v>5299.5368903937515</v>
      </c>
      <c r="X66" s="43"/>
    </row>
    <row r="67" spans="1:24" s="92" customFormat="1" ht="12.75" customHeight="1">
      <c r="A67" s="79">
        <v>61</v>
      </c>
      <c r="B67" s="98" t="s">
        <v>676</v>
      </c>
      <c r="C67" s="385" t="s">
        <v>370</v>
      </c>
      <c r="D67" s="589">
        <f t="shared" si="0"/>
        <v>36709.871740049399</v>
      </c>
      <c r="E67" s="589">
        <v>0</v>
      </c>
      <c r="F67" s="589">
        <v>0</v>
      </c>
      <c r="G67" s="589">
        <f t="shared" si="1"/>
        <v>12316.888780915275</v>
      </c>
      <c r="H67" s="589">
        <v>0</v>
      </c>
      <c r="I67" s="589">
        <v>2387.0673124888294</v>
      </c>
      <c r="J67" s="589">
        <v>7291.6324017255756</v>
      </c>
      <c r="K67" s="589">
        <v>0</v>
      </c>
      <c r="L67" s="589">
        <v>2633.0398206844498</v>
      </c>
      <c r="M67" s="589">
        <v>0</v>
      </c>
      <c r="N67" s="589">
        <v>5.1492460164208378</v>
      </c>
      <c r="O67" s="589">
        <v>3066.4956716637435</v>
      </c>
      <c r="P67" s="589">
        <f t="shared" si="2"/>
        <v>456.1905842570074</v>
      </c>
      <c r="Q67" s="589">
        <v>0</v>
      </c>
      <c r="R67" s="589">
        <v>455.89714645138133</v>
      </c>
      <c r="S67" s="589">
        <v>0.29343780562607696</v>
      </c>
      <c r="T67" s="589">
        <v>0</v>
      </c>
      <c r="U67" s="589">
        <v>19700.398936843434</v>
      </c>
      <c r="V67" s="589">
        <v>0</v>
      </c>
      <c r="W67" s="589">
        <v>1169.8977663699413</v>
      </c>
      <c r="X67" s="43"/>
    </row>
    <row r="68" spans="1:24" s="92" customFormat="1" ht="12.75" customHeight="1">
      <c r="A68" s="79">
        <v>62</v>
      </c>
      <c r="B68" s="98" t="s">
        <v>677</v>
      </c>
      <c r="C68" s="385" t="s">
        <v>228</v>
      </c>
      <c r="D68" s="589">
        <f t="shared" si="0"/>
        <v>143312.94043473457</v>
      </c>
      <c r="E68" s="589">
        <v>0</v>
      </c>
      <c r="F68" s="589">
        <v>0</v>
      </c>
      <c r="G68" s="589">
        <f t="shared" si="1"/>
        <v>93078.064377822026</v>
      </c>
      <c r="H68" s="589">
        <v>0</v>
      </c>
      <c r="I68" s="589">
        <v>21650.19228494764</v>
      </c>
      <c r="J68" s="589">
        <v>52887.740616945186</v>
      </c>
      <c r="K68" s="589">
        <v>0</v>
      </c>
      <c r="L68" s="589">
        <v>17078.568910905276</v>
      </c>
      <c r="M68" s="589">
        <v>2.5600000000000005</v>
      </c>
      <c r="N68" s="589">
        <v>1459.002565023932</v>
      </c>
      <c r="O68" s="589">
        <v>17710.024605745977</v>
      </c>
      <c r="P68" s="589">
        <f t="shared" si="2"/>
        <v>2905.1567947433646</v>
      </c>
      <c r="Q68" s="589">
        <v>0</v>
      </c>
      <c r="R68" s="589">
        <v>2902.3572146790634</v>
      </c>
      <c r="S68" s="589">
        <v>2.7995800643012907</v>
      </c>
      <c r="T68" s="589">
        <v>0</v>
      </c>
      <c r="U68" s="589">
        <v>21210.429515251231</v>
      </c>
      <c r="V68" s="589">
        <v>0</v>
      </c>
      <c r="W68" s="589">
        <v>8409.2651411719708</v>
      </c>
      <c r="X68" s="43"/>
    </row>
    <row r="69" spans="1:24" s="92" customFormat="1" ht="12.75" customHeight="1">
      <c r="A69" s="79">
        <v>63</v>
      </c>
      <c r="B69" s="98" t="s">
        <v>678</v>
      </c>
      <c r="C69" s="385" t="s">
        <v>229</v>
      </c>
      <c r="D69" s="589">
        <f t="shared" si="0"/>
        <v>71502.469725415678</v>
      </c>
      <c r="E69" s="589">
        <v>0</v>
      </c>
      <c r="F69" s="589">
        <v>0</v>
      </c>
      <c r="G69" s="589">
        <f t="shared" si="1"/>
        <v>60633.224974265169</v>
      </c>
      <c r="H69" s="589">
        <v>0</v>
      </c>
      <c r="I69" s="589">
        <v>1282.5546308597052</v>
      </c>
      <c r="J69" s="589">
        <v>55329.213815224866</v>
      </c>
      <c r="K69" s="589">
        <v>0</v>
      </c>
      <c r="L69" s="589">
        <v>4018.6898741825166</v>
      </c>
      <c r="M69" s="589">
        <v>0</v>
      </c>
      <c r="N69" s="589">
        <v>2.7666539980855021</v>
      </c>
      <c r="O69" s="589">
        <v>5013.1202129130297</v>
      </c>
      <c r="P69" s="589">
        <f t="shared" si="2"/>
        <v>426.1835562153405</v>
      </c>
      <c r="Q69" s="589">
        <v>0</v>
      </c>
      <c r="R69" s="589">
        <v>425.59285979932758</v>
      </c>
      <c r="S69" s="589">
        <v>0.59069641601291023</v>
      </c>
      <c r="T69" s="589">
        <v>0</v>
      </c>
      <c r="U69" s="589">
        <v>3860.0781673205925</v>
      </c>
      <c r="V69" s="589">
        <v>0</v>
      </c>
      <c r="W69" s="589">
        <v>1569.8628147015454</v>
      </c>
      <c r="X69" s="43"/>
    </row>
    <row r="70" spans="1:24" s="92" customFormat="1" ht="12.75" customHeight="1">
      <c r="A70" s="79">
        <v>64</v>
      </c>
      <c r="B70" s="98" t="s">
        <v>679</v>
      </c>
      <c r="C70" s="385" t="s">
        <v>371</v>
      </c>
      <c r="D70" s="589">
        <f t="shared" si="0"/>
        <v>144595.64472489516</v>
      </c>
      <c r="E70" s="589">
        <v>1481.3142630429275</v>
      </c>
      <c r="F70" s="589">
        <v>1455.7384843123964</v>
      </c>
      <c r="G70" s="589">
        <f t="shared" si="1"/>
        <v>68263.235372432653</v>
      </c>
      <c r="H70" s="589">
        <v>0</v>
      </c>
      <c r="I70" s="589">
        <v>10154.311206503087</v>
      </c>
      <c r="J70" s="589">
        <v>18149.866909581786</v>
      </c>
      <c r="K70" s="589">
        <v>1252</v>
      </c>
      <c r="L70" s="589">
        <v>35297.623892807314</v>
      </c>
      <c r="M70" s="589">
        <v>12.799999999999997</v>
      </c>
      <c r="N70" s="589">
        <v>3396.6333635404585</v>
      </c>
      <c r="O70" s="589">
        <v>30636.072047310066</v>
      </c>
      <c r="P70" s="589">
        <f t="shared" si="2"/>
        <v>479.68547811785874</v>
      </c>
      <c r="Q70" s="589">
        <v>0</v>
      </c>
      <c r="R70" s="589">
        <v>462.67016091662441</v>
      </c>
      <c r="S70" s="589">
        <v>17.015317201234325</v>
      </c>
      <c r="T70" s="589">
        <v>0</v>
      </c>
      <c r="U70" s="589">
        <v>30600.619668396408</v>
      </c>
      <c r="V70" s="589">
        <v>0</v>
      </c>
      <c r="W70" s="589">
        <v>11678.979411282833</v>
      </c>
      <c r="X70" s="43"/>
    </row>
    <row r="71" spans="1:24" s="92" customFormat="1" ht="12.75" customHeight="1">
      <c r="A71" s="79">
        <v>65</v>
      </c>
      <c r="B71" s="98" t="s">
        <v>231</v>
      </c>
      <c r="C71" s="385" t="s">
        <v>258</v>
      </c>
      <c r="D71" s="589">
        <f t="shared" si="0"/>
        <v>133537.72772076717</v>
      </c>
      <c r="E71" s="589">
        <v>242.22154304298729</v>
      </c>
      <c r="F71" s="589">
        <v>6.0883448219077954</v>
      </c>
      <c r="G71" s="589">
        <f t="shared" si="1"/>
        <v>24177.043356847389</v>
      </c>
      <c r="H71" s="589">
        <v>0</v>
      </c>
      <c r="I71" s="589">
        <v>267.50624704820007</v>
      </c>
      <c r="J71" s="589">
        <v>1247.4654000629553</v>
      </c>
      <c r="K71" s="589">
        <v>0</v>
      </c>
      <c r="L71" s="589">
        <v>22650.934660454976</v>
      </c>
      <c r="M71" s="589">
        <v>10.560000000000002</v>
      </c>
      <c r="N71" s="589">
        <v>0.57704928125569088</v>
      </c>
      <c r="O71" s="589">
        <v>51675.086667768097</v>
      </c>
      <c r="P71" s="589">
        <f t="shared" si="2"/>
        <v>100.53192538991122</v>
      </c>
      <c r="Q71" s="589">
        <v>0</v>
      </c>
      <c r="R71" s="589">
        <v>92.791151938380906</v>
      </c>
      <c r="S71" s="589">
        <v>7.7407734515303215</v>
      </c>
      <c r="T71" s="589">
        <v>0</v>
      </c>
      <c r="U71" s="589">
        <v>16410.332312365521</v>
      </c>
      <c r="V71" s="589">
        <v>0</v>
      </c>
      <c r="W71" s="589">
        <v>40926.423570531369</v>
      </c>
      <c r="X71" s="43"/>
    </row>
    <row r="72" spans="1:24" s="92" customFormat="1" ht="12.75" customHeight="1">
      <c r="A72" s="79">
        <v>66</v>
      </c>
      <c r="B72" s="98" t="s">
        <v>232</v>
      </c>
      <c r="C72" s="385" t="s">
        <v>372</v>
      </c>
      <c r="D72" s="589">
        <f>SUM(E72:G72,O72:P72,U72:W72)</f>
        <v>186169.90985997504</v>
      </c>
      <c r="E72" s="589">
        <v>1301.941253727302</v>
      </c>
      <c r="F72" s="589">
        <v>32.724864976820044</v>
      </c>
      <c r="G72" s="589">
        <f>SUM(H72:N72)</f>
        <v>33460.498008239687</v>
      </c>
      <c r="H72" s="589">
        <v>0</v>
      </c>
      <c r="I72" s="589">
        <v>2421.8822657208575</v>
      </c>
      <c r="J72" s="589">
        <v>3726.6306481114802</v>
      </c>
      <c r="K72" s="589">
        <v>0</v>
      </c>
      <c r="L72" s="589">
        <v>27301.64074755137</v>
      </c>
      <c r="M72" s="589">
        <v>5.120000000000001</v>
      </c>
      <c r="N72" s="589">
        <v>5.2243468559757078</v>
      </c>
      <c r="O72" s="589">
        <v>64009.897712646773</v>
      </c>
      <c r="P72" s="589">
        <f t="shared" ref="P72:P73" si="3">SUM(Q72:T72)</f>
        <v>238.01410536635396</v>
      </c>
      <c r="Q72" s="589">
        <v>0</v>
      </c>
      <c r="R72" s="589">
        <v>223.97392147216181</v>
      </c>
      <c r="S72" s="589">
        <v>14.040183894192158</v>
      </c>
      <c r="T72" s="589">
        <v>0</v>
      </c>
      <c r="U72" s="589">
        <v>41320.836754841162</v>
      </c>
      <c r="V72" s="589">
        <v>0</v>
      </c>
      <c r="W72" s="589">
        <v>45805.997160176936</v>
      </c>
      <c r="X72" s="43"/>
    </row>
    <row r="73" spans="1:24" s="92" customFormat="1" ht="12.75" customHeight="1">
      <c r="A73" s="79">
        <v>67</v>
      </c>
      <c r="B73" s="98" t="s">
        <v>233</v>
      </c>
      <c r="C73" s="385" t="s">
        <v>234</v>
      </c>
      <c r="D73" s="589">
        <f>SUM(E73:G73,O73:P73,U73:W73)</f>
        <v>171869.57282909396</v>
      </c>
      <c r="E73" s="589">
        <v>159.72616002178535</v>
      </c>
      <c r="F73" s="589">
        <v>4.0147871534253579</v>
      </c>
      <c r="G73" s="589">
        <f>SUM(H73:N73)</f>
        <v>69883.465623755677</v>
      </c>
      <c r="H73" s="589">
        <v>0</v>
      </c>
      <c r="I73" s="589">
        <v>4615.5162149301777</v>
      </c>
      <c r="J73" s="589">
        <v>41064.949092019255</v>
      </c>
      <c r="K73" s="589">
        <v>0</v>
      </c>
      <c r="L73" s="589">
        <v>24190.803987397718</v>
      </c>
      <c r="M73" s="589">
        <v>2.2400000000000002</v>
      </c>
      <c r="N73" s="589">
        <v>9.9563294085223735</v>
      </c>
      <c r="O73" s="589">
        <v>42868.500126603176</v>
      </c>
      <c r="P73" s="589">
        <f t="shared" si="3"/>
        <v>2424.9837428858714</v>
      </c>
      <c r="Q73" s="589">
        <v>0</v>
      </c>
      <c r="R73" s="589">
        <v>2423.6710162582026</v>
      </c>
      <c r="S73" s="589">
        <v>1.3127266276688805</v>
      </c>
      <c r="T73" s="589">
        <v>0</v>
      </c>
      <c r="U73" s="589">
        <v>35510.719098848247</v>
      </c>
      <c r="V73" s="589">
        <v>0</v>
      </c>
      <c r="W73" s="589">
        <v>21018.163289825785</v>
      </c>
      <c r="X73" s="43"/>
    </row>
    <row r="74" spans="1:24" s="92" customFormat="1" ht="5.0999999999999996" customHeight="1">
      <c r="A74" s="64"/>
      <c r="B74" s="90"/>
      <c r="C74" s="389"/>
      <c r="D74" s="589"/>
      <c r="E74" s="589"/>
      <c r="F74" s="589"/>
      <c r="G74" s="589"/>
      <c r="H74" s="589"/>
      <c r="I74" s="589"/>
      <c r="J74" s="589"/>
      <c r="K74" s="589"/>
      <c r="L74" s="589"/>
      <c r="M74" s="589"/>
      <c r="N74" s="589"/>
      <c r="O74" s="589"/>
      <c r="P74" s="589"/>
      <c r="Q74" s="589"/>
      <c r="R74" s="595"/>
      <c r="S74" s="597"/>
      <c r="T74" s="597"/>
      <c r="U74" s="597"/>
      <c r="V74" s="597"/>
      <c r="W74" s="597"/>
      <c r="X74" s="222"/>
    </row>
    <row r="75" spans="1:24" s="224" customFormat="1" ht="12.75" customHeight="1">
      <c r="A75" s="64">
        <v>68</v>
      </c>
      <c r="B75" s="80"/>
      <c r="C75" s="320" t="s">
        <v>736</v>
      </c>
      <c r="D75" s="590">
        <f>SUM(E75:G75)+SUM(O75:P75)+SUM(U75:W75)</f>
        <v>19578892.632985849</v>
      </c>
      <c r="E75" s="590">
        <f t="shared" ref="E75:W75" si="4">SUM(E7+E11+E15+E42+E45+E50+E53+E57)+SUM(E64:E73)</f>
        <v>2092321.5336515366</v>
      </c>
      <c r="F75" s="590">
        <f t="shared" si="4"/>
        <v>1690980.73276</v>
      </c>
      <c r="G75" s="590">
        <f>SUM(H75:N75)</f>
        <v>8922193.3379419129</v>
      </c>
      <c r="H75" s="590">
        <f t="shared" si="4"/>
        <v>4919545</v>
      </c>
      <c r="I75" s="590">
        <f t="shared" si="4"/>
        <v>237863.83171750419</v>
      </c>
      <c r="J75" s="590">
        <f t="shared" si="4"/>
        <v>904234.30253889726</v>
      </c>
      <c r="K75" s="590">
        <f t="shared" si="4"/>
        <v>425592</v>
      </c>
      <c r="L75" s="590">
        <f t="shared" si="4"/>
        <v>516305.58300412702</v>
      </c>
      <c r="M75" s="590">
        <f t="shared" si="4"/>
        <v>387832.1</v>
      </c>
      <c r="N75" s="590">
        <f t="shared" si="4"/>
        <v>1530820.5206813856</v>
      </c>
      <c r="O75" s="590">
        <f t="shared" si="4"/>
        <v>2349795.7359318333</v>
      </c>
      <c r="P75" s="590">
        <f t="shared" si="4"/>
        <v>840038.49270056502</v>
      </c>
      <c r="Q75" s="590">
        <f t="shared" si="4"/>
        <v>173131.2</v>
      </c>
      <c r="R75" s="601">
        <f t="shared" si="4"/>
        <v>450297.85672457173</v>
      </c>
      <c r="S75" s="602">
        <f t="shared" si="4"/>
        <v>5363.7309759931377</v>
      </c>
      <c r="T75" s="602">
        <f t="shared" si="4"/>
        <v>211245.70500000002</v>
      </c>
      <c r="U75" s="598">
        <f t="shared" si="4"/>
        <v>1589144.4</v>
      </c>
      <c r="V75" s="598">
        <f t="shared" si="4"/>
        <v>1778594</v>
      </c>
      <c r="W75" s="598">
        <f t="shared" si="4"/>
        <v>315824.40000000002</v>
      </c>
      <c r="X75" s="93"/>
    </row>
    <row r="76" spans="1:24" s="92" customFormat="1" ht="12.75" customHeight="1">
      <c r="A76" s="64">
        <v>69</v>
      </c>
      <c r="B76" s="52"/>
      <c r="C76" s="384" t="s">
        <v>37</v>
      </c>
      <c r="D76" s="589">
        <f>SUM(E76:G76,O76:P76,U76:W76)</f>
        <v>3950905.58182642</v>
      </c>
      <c r="E76" s="589">
        <v>15407.450999999999</v>
      </c>
      <c r="F76" s="589">
        <v>16997.740000000002</v>
      </c>
      <c r="G76" s="589">
        <v>2047712.173134763</v>
      </c>
      <c r="H76" s="589">
        <v>0</v>
      </c>
      <c r="I76" s="589">
        <v>1006723.0022271086</v>
      </c>
      <c r="J76" s="589">
        <v>383233.27459316695</v>
      </c>
      <c r="K76" s="589">
        <v>0</v>
      </c>
      <c r="L76" s="589">
        <v>628974.41699587298</v>
      </c>
      <c r="M76" s="589">
        <v>0</v>
      </c>
      <c r="N76" s="589">
        <v>28781.47931861454</v>
      </c>
      <c r="O76" s="589">
        <v>987824.83657399938</v>
      </c>
      <c r="P76" s="589">
        <v>220616.38111765732</v>
      </c>
      <c r="Q76" s="589">
        <v>0</v>
      </c>
      <c r="R76" s="589">
        <v>209429.54111765733</v>
      </c>
      <c r="S76" s="589">
        <v>11186.84</v>
      </c>
      <c r="T76" s="589">
        <v>0</v>
      </c>
      <c r="U76" s="589">
        <v>508680</v>
      </c>
      <c r="V76" s="589">
        <v>0</v>
      </c>
      <c r="W76" s="589">
        <v>153667</v>
      </c>
      <c r="X76" s="43"/>
    </row>
    <row r="77" spans="1:24" s="224" customFormat="1" ht="12.75" customHeight="1">
      <c r="A77" s="64">
        <v>70</v>
      </c>
      <c r="B77" s="78"/>
      <c r="C77" s="320" t="s">
        <v>1008</v>
      </c>
      <c r="D77" s="590">
        <f t="shared" ref="D77:D82" si="5">SUM(E77:G77,O77:P77,U77:W77)</f>
        <v>23529798.214812264</v>
      </c>
      <c r="E77" s="590">
        <f t="shared" ref="E77:W77" si="6">SUM(E75:E76)</f>
        <v>2107728.9846515367</v>
      </c>
      <c r="F77" s="590">
        <f t="shared" si="6"/>
        <v>1707978.47276</v>
      </c>
      <c r="G77" s="590">
        <f t="shared" si="6"/>
        <v>10969905.511076676</v>
      </c>
      <c r="H77" s="590">
        <f t="shared" si="6"/>
        <v>4919545</v>
      </c>
      <c r="I77" s="590">
        <f t="shared" si="6"/>
        <v>1244586.8339446126</v>
      </c>
      <c r="J77" s="590">
        <f t="shared" si="6"/>
        <v>1287467.5771320642</v>
      </c>
      <c r="K77" s="590">
        <f t="shared" si="6"/>
        <v>425592</v>
      </c>
      <c r="L77" s="590">
        <f t="shared" si="6"/>
        <v>1145280</v>
      </c>
      <c r="M77" s="590">
        <f t="shared" si="6"/>
        <v>387832.1</v>
      </c>
      <c r="N77" s="590">
        <f t="shared" si="6"/>
        <v>1559602.0000000002</v>
      </c>
      <c r="O77" s="590">
        <f t="shared" si="6"/>
        <v>3337620.5725058326</v>
      </c>
      <c r="P77" s="590">
        <f t="shared" si="6"/>
        <v>1060654.8738182224</v>
      </c>
      <c r="Q77" s="590">
        <f t="shared" si="6"/>
        <v>173131.2</v>
      </c>
      <c r="R77" s="601">
        <f t="shared" si="6"/>
        <v>659727.39784222911</v>
      </c>
      <c r="S77" s="598">
        <f t="shared" si="6"/>
        <v>16550.570975993138</v>
      </c>
      <c r="T77" s="598">
        <f t="shared" si="6"/>
        <v>211245.70500000002</v>
      </c>
      <c r="U77" s="598">
        <f t="shared" si="6"/>
        <v>2097824.4</v>
      </c>
      <c r="V77" s="598">
        <f t="shared" si="6"/>
        <v>1778594</v>
      </c>
      <c r="W77" s="598">
        <f t="shared" si="6"/>
        <v>469491.4</v>
      </c>
      <c r="X77" s="93"/>
    </row>
    <row r="78" spans="1:24" s="92" customFormat="1" ht="12.75" customHeight="1">
      <c r="A78" s="64">
        <v>71</v>
      </c>
      <c r="B78" s="225" t="s">
        <v>683</v>
      </c>
      <c r="C78" s="384" t="s">
        <v>663</v>
      </c>
      <c r="D78" s="589">
        <v>175774.45158057308</v>
      </c>
      <c r="E78" s="589">
        <v>0</v>
      </c>
      <c r="F78" s="589">
        <v>0</v>
      </c>
      <c r="G78" s="589">
        <v>0</v>
      </c>
      <c r="H78" s="589">
        <v>0</v>
      </c>
      <c r="I78" s="589">
        <v>0</v>
      </c>
      <c r="J78" s="589">
        <v>0</v>
      </c>
      <c r="K78" s="589">
        <v>0</v>
      </c>
      <c r="L78" s="589">
        <v>0</v>
      </c>
      <c r="M78" s="589">
        <v>0</v>
      </c>
      <c r="N78" s="589">
        <v>0</v>
      </c>
      <c r="O78" s="589">
        <v>29720.787097160275</v>
      </c>
      <c r="P78" s="589">
        <v>1266.6644834127976</v>
      </c>
      <c r="Q78" s="589">
        <v>0</v>
      </c>
      <c r="R78" s="589">
        <v>1266.6644834127976</v>
      </c>
      <c r="S78" s="589">
        <v>0</v>
      </c>
      <c r="T78" s="589">
        <v>0</v>
      </c>
      <c r="U78" s="589">
        <v>105732</v>
      </c>
      <c r="V78" s="589">
        <v>0</v>
      </c>
      <c r="W78" s="589">
        <v>39055</v>
      </c>
      <c r="X78" s="222"/>
    </row>
    <row r="79" spans="1:24" s="92" customFormat="1" ht="12.75" customHeight="1">
      <c r="A79" s="64">
        <v>72</v>
      </c>
      <c r="B79" s="225" t="s">
        <v>683</v>
      </c>
      <c r="C79" s="384" t="s">
        <v>664</v>
      </c>
      <c r="D79" s="589">
        <v>36667.129537102497</v>
      </c>
      <c r="E79" s="589">
        <v>24273.362000000001</v>
      </c>
      <c r="F79" s="589">
        <v>610.04500000000007</v>
      </c>
      <c r="G79" s="589">
        <v>75087</v>
      </c>
      <c r="H79" s="589">
        <v>27464</v>
      </c>
      <c r="I79" s="589">
        <v>2027</v>
      </c>
      <c r="J79" s="589">
        <v>-12489</v>
      </c>
      <c r="K79" s="589">
        <v>6204</v>
      </c>
      <c r="L79" s="589">
        <v>42842</v>
      </c>
      <c r="M79" s="589">
        <v>10925</v>
      </c>
      <c r="N79" s="589">
        <v>-1886</v>
      </c>
      <c r="O79" s="589">
        <v>-63303.277462897509</v>
      </c>
      <c r="P79" s="589">
        <v>0</v>
      </c>
      <c r="Q79" s="589">
        <v>0</v>
      </c>
      <c r="R79" s="589">
        <v>0</v>
      </c>
      <c r="S79" s="589">
        <v>0</v>
      </c>
      <c r="T79" s="589">
        <v>0</v>
      </c>
      <c r="U79" s="589">
        <v>0</v>
      </c>
      <c r="V79" s="589">
        <v>0</v>
      </c>
      <c r="W79" s="589">
        <v>0</v>
      </c>
      <c r="X79" s="222"/>
    </row>
    <row r="80" spans="1:24" s="92" customFormat="1" ht="12.75" customHeight="1">
      <c r="A80" s="64">
        <v>73</v>
      </c>
      <c r="B80" s="225" t="s">
        <v>683</v>
      </c>
      <c r="C80" s="384" t="s">
        <v>62</v>
      </c>
      <c r="D80" s="589">
        <v>2449721.1466941624</v>
      </c>
      <c r="E80" s="589">
        <v>58932.119999999995</v>
      </c>
      <c r="F80" s="589">
        <v>16226.142</v>
      </c>
      <c r="G80" s="589">
        <v>1439669.1452976894</v>
      </c>
      <c r="H80" s="589">
        <v>30190</v>
      </c>
      <c r="I80" s="589">
        <v>259306.4623395878</v>
      </c>
      <c r="J80" s="589">
        <v>460294.6829581015</v>
      </c>
      <c r="K80" s="589">
        <v>152309</v>
      </c>
      <c r="L80" s="589">
        <v>47421</v>
      </c>
      <c r="M80" s="589">
        <v>309031</v>
      </c>
      <c r="N80" s="589">
        <v>181117</v>
      </c>
      <c r="O80" s="589">
        <v>711716.33939647302</v>
      </c>
      <c r="P80" s="589">
        <v>0</v>
      </c>
      <c r="Q80" s="589">
        <v>0</v>
      </c>
      <c r="R80" s="589">
        <v>0</v>
      </c>
      <c r="S80" s="589">
        <v>0</v>
      </c>
      <c r="T80" s="589">
        <v>0</v>
      </c>
      <c r="U80" s="589">
        <v>222926.4</v>
      </c>
      <c r="V80" s="589">
        <v>0</v>
      </c>
      <c r="W80" s="589">
        <v>251</v>
      </c>
      <c r="X80" s="222"/>
    </row>
    <row r="81" spans="1:24" s="92" customFormat="1" ht="12.75" customHeight="1">
      <c r="A81" s="64">
        <v>74</v>
      </c>
      <c r="B81" s="225" t="s">
        <v>683</v>
      </c>
      <c r="C81" s="384" t="s">
        <v>665</v>
      </c>
      <c r="D81" s="589">
        <v>99326.733840819696</v>
      </c>
      <c r="E81" s="589">
        <v>-30977.824431883739</v>
      </c>
      <c r="F81" s="589">
        <v>204.64323999983981</v>
      </c>
      <c r="G81" s="589">
        <v>0</v>
      </c>
      <c r="H81" s="589">
        <v>0</v>
      </c>
      <c r="I81" s="589">
        <v>0</v>
      </c>
      <c r="J81" s="589">
        <v>0</v>
      </c>
      <c r="K81" s="589">
        <v>0</v>
      </c>
      <c r="L81" s="589">
        <v>0</v>
      </c>
      <c r="M81" s="589">
        <v>0</v>
      </c>
      <c r="N81" s="589">
        <v>0</v>
      </c>
      <c r="O81" s="589">
        <v>130099.54083270364</v>
      </c>
      <c r="P81" s="589">
        <v>0.53299999998125713</v>
      </c>
      <c r="Q81" s="589">
        <v>0</v>
      </c>
      <c r="R81" s="589">
        <v>1.4551915228366852E-11</v>
      </c>
      <c r="S81" s="589">
        <v>0</v>
      </c>
      <c r="T81" s="589">
        <v>0.53299999996670522</v>
      </c>
      <c r="U81" s="589">
        <v>0</v>
      </c>
      <c r="V81" s="589">
        <v>0</v>
      </c>
      <c r="W81" s="589">
        <v>-0.15880000003380701</v>
      </c>
      <c r="X81" s="222"/>
    </row>
    <row r="82" spans="1:24" s="92" customFormat="1" ht="12.75" customHeight="1">
      <c r="A82" s="64">
        <v>75</v>
      </c>
      <c r="B82" s="226" t="s">
        <v>684</v>
      </c>
      <c r="C82" s="320" t="s">
        <v>245</v>
      </c>
      <c r="D82" s="590">
        <f t="shared" si="5"/>
        <v>26291287.676464926</v>
      </c>
      <c r="E82" s="598">
        <f t="shared" ref="E82:W82" si="7">SUM(E77:E81)</f>
        <v>2159956.6422196534</v>
      </c>
      <c r="F82" s="598">
        <f t="shared" si="7"/>
        <v>1725019.3029999998</v>
      </c>
      <c r="G82" s="598">
        <f t="shared" si="7"/>
        <v>12484661.656374365</v>
      </c>
      <c r="H82" s="598">
        <f t="shared" si="7"/>
        <v>4977199</v>
      </c>
      <c r="I82" s="598">
        <f t="shared" si="7"/>
        <v>1505920.2962842004</v>
      </c>
      <c r="J82" s="598">
        <f t="shared" si="7"/>
        <v>1735273.2600901658</v>
      </c>
      <c r="K82" s="598">
        <f t="shared" si="7"/>
        <v>584105</v>
      </c>
      <c r="L82" s="598">
        <f t="shared" si="7"/>
        <v>1235543</v>
      </c>
      <c r="M82" s="598">
        <f t="shared" si="7"/>
        <v>707788.1</v>
      </c>
      <c r="N82" s="598">
        <f t="shared" si="7"/>
        <v>1738833.0000000002</v>
      </c>
      <c r="O82" s="598">
        <f t="shared" si="7"/>
        <v>4145853.962369272</v>
      </c>
      <c r="P82" s="598">
        <f t="shared" si="7"/>
        <v>1061922.0713016354</v>
      </c>
      <c r="Q82" s="598">
        <f t="shared" si="7"/>
        <v>173131.2</v>
      </c>
      <c r="R82" s="598">
        <f t="shared" si="7"/>
        <v>660994.06232564186</v>
      </c>
      <c r="S82" s="598">
        <f t="shared" si="7"/>
        <v>16550.570975993138</v>
      </c>
      <c r="T82" s="598">
        <f t="shared" si="7"/>
        <v>211246.23799999998</v>
      </c>
      <c r="U82" s="598">
        <f t="shared" si="7"/>
        <v>2426482.7999999998</v>
      </c>
      <c r="V82" s="598">
        <f t="shared" si="7"/>
        <v>1778594</v>
      </c>
      <c r="W82" s="598">
        <f t="shared" si="7"/>
        <v>508797.24119999999</v>
      </c>
      <c r="X82" s="222"/>
    </row>
    <row r="83" spans="1:24" s="92" customFormat="1" ht="12.75" customHeight="1">
      <c r="A83" s="64">
        <v>76</v>
      </c>
      <c r="C83" s="369" t="s">
        <v>666</v>
      </c>
      <c r="D83" s="589">
        <v>13057974.248817397</v>
      </c>
      <c r="E83" s="589">
        <v>1024833.339</v>
      </c>
      <c r="F83" s="589">
        <v>1723085.014</v>
      </c>
      <c r="G83" s="589">
        <v>5670333</v>
      </c>
      <c r="H83" s="589">
        <v>153451</v>
      </c>
      <c r="I83" s="589">
        <v>1372363</v>
      </c>
      <c r="J83" s="589">
        <v>1465910</v>
      </c>
      <c r="K83" s="589">
        <v>181983</v>
      </c>
      <c r="L83" s="589">
        <v>775882</v>
      </c>
      <c r="M83" s="589">
        <v>553330</v>
      </c>
      <c r="N83" s="589">
        <v>1167414</v>
      </c>
      <c r="O83" s="589">
        <v>834937.41738557967</v>
      </c>
      <c r="P83" s="589">
        <v>1061921.8372318167</v>
      </c>
      <c r="Q83" s="589">
        <v>173131.2</v>
      </c>
      <c r="R83" s="589">
        <v>660994.17843181675</v>
      </c>
      <c r="S83" s="589">
        <v>16550.220799999999</v>
      </c>
      <c r="T83" s="589">
        <v>211246.23799999998</v>
      </c>
      <c r="U83" s="589">
        <v>2234066.4</v>
      </c>
      <c r="V83" s="589">
        <v>0</v>
      </c>
      <c r="W83" s="589">
        <v>508797.24119999999</v>
      </c>
      <c r="X83" s="222"/>
    </row>
    <row r="84" spans="1:24" s="92" customFormat="1" ht="12.75" customHeight="1">
      <c r="A84" s="64">
        <v>77</v>
      </c>
      <c r="B84" s="225"/>
      <c r="C84" s="369" t="s">
        <v>63</v>
      </c>
      <c r="D84" s="589">
        <v>13233313.113822922</v>
      </c>
      <c r="E84" s="589">
        <v>1135123.3030000001</v>
      </c>
      <c r="F84" s="589">
        <v>1934.289</v>
      </c>
      <c r="G84" s="589">
        <v>6814328.5592642911</v>
      </c>
      <c r="H84" s="589">
        <v>4823748</v>
      </c>
      <c r="I84" s="589">
        <v>133557.2982253955</v>
      </c>
      <c r="J84" s="589">
        <v>269363.26103889593</v>
      </c>
      <c r="K84" s="589">
        <v>402122</v>
      </c>
      <c r="L84" s="589">
        <v>459661</v>
      </c>
      <c r="M84" s="589">
        <v>154458</v>
      </c>
      <c r="N84" s="589">
        <v>571419</v>
      </c>
      <c r="O84" s="589">
        <v>3310916.5625586309</v>
      </c>
      <c r="P84" s="589">
        <v>0</v>
      </c>
      <c r="Q84" s="589">
        <v>0</v>
      </c>
      <c r="R84" s="589">
        <v>0</v>
      </c>
      <c r="S84" s="589">
        <v>0</v>
      </c>
      <c r="T84" s="589">
        <v>0</v>
      </c>
      <c r="U84" s="589">
        <v>192416.4</v>
      </c>
      <c r="V84" s="589">
        <v>1778594</v>
      </c>
      <c r="W84" s="589">
        <v>0</v>
      </c>
      <c r="X84" s="222"/>
    </row>
    <row r="85" spans="1:24" ht="12.75" customHeight="1">
      <c r="B85" s="51" t="s">
        <v>754</v>
      </c>
    </row>
    <row r="86" spans="1:24" ht="12.75" customHeight="1">
      <c r="B86" s="15" t="s">
        <v>387</v>
      </c>
    </row>
    <row r="87" spans="1:24" ht="12.75" customHeight="1">
      <c r="B87" s="15" t="s">
        <v>14</v>
      </c>
    </row>
    <row r="88" spans="1:24" ht="12.75" customHeight="1">
      <c r="B88" s="31" t="s">
        <v>1009</v>
      </c>
    </row>
    <row r="89" spans="1:24" ht="12.75" customHeight="1">
      <c r="B89" s="31" t="s">
        <v>1010</v>
      </c>
    </row>
    <row r="90" spans="1:24" ht="12.75" customHeight="1"/>
  </sheetData>
  <mergeCells count="12">
    <mergeCell ref="P4:T4"/>
    <mergeCell ref="U4:U5"/>
    <mergeCell ref="V4:V5"/>
    <mergeCell ref="W4:W5"/>
    <mergeCell ref="A4:A5"/>
    <mergeCell ref="B4:B5"/>
    <mergeCell ref="C4:C5"/>
    <mergeCell ref="O4:O5"/>
    <mergeCell ref="D4:D5"/>
    <mergeCell ref="E4:E5"/>
    <mergeCell ref="F4:F5"/>
    <mergeCell ref="G4:N4"/>
  </mergeCells>
  <phoneticPr fontId="0" type="noConversion"/>
  <pageMargins left="0.59055118110236227" right="0.39370078740157483" top="0.59055118110236227" bottom="0.39370078740157483" header="0.11811023622047245" footer="0.11811023622047245"/>
  <pageSetup paperSize="9" scale="65" fitToWidth="2" orientation="portrait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0"/>
  <sheetViews>
    <sheetView workbookViewId="0"/>
  </sheetViews>
  <sheetFormatPr baseColWidth="10" defaultRowHeight="15.95" customHeight="1"/>
  <cols>
    <col min="1" max="1" width="3.7109375" style="41" customWidth="1"/>
    <col min="2" max="2" width="8.42578125" style="5" customWidth="1"/>
    <col min="3" max="3" width="55.7109375" style="5" customWidth="1"/>
    <col min="4" max="4" width="12" style="5" customWidth="1"/>
    <col min="5" max="6" width="10.7109375" style="5" customWidth="1"/>
    <col min="7" max="7" width="12" style="5" customWidth="1"/>
    <col min="8" max="10" width="10.7109375" style="5" customWidth="1"/>
    <col min="11" max="11" width="9.7109375" style="5" customWidth="1"/>
    <col min="12" max="16" width="10.7109375" style="5" customWidth="1"/>
    <col min="17" max="18" width="11.28515625" style="5" customWidth="1"/>
    <col min="19" max="19" width="10.7109375" style="5" customWidth="1"/>
    <col min="20" max="20" width="9.7109375" style="1" customWidth="1"/>
    <col min="21" max="21" width="11.28515625" style="5" customWidth="1"/>
    <col min="22" max="22" width="10.7109375" style="5" customWidth="1"/>
    <col min="23" max="23" width="9.7109375" style="5" customWidth="1"/>
    <col min="24" max="24" width="11.5703125" style="7" bestFit="1" customWidth="1"/>
    <col min="25" max="16384" width="11.42578125" style="5"/>
  </cols>
  <sheetData>
    <row r="1" spans="1:24" ht="21.75" customHeight="1">
      <c r="A1" s="17" t="s">
        <v>1130</v>
      </c>
      <c r="C1" s="42"/>
      <c r="D1" s="42"/>
      <c r="E1" s="42"/>
      <c r="F1" s="87"/>
      <c r="G1" s="87"/>
      <c r="H1" s="87"/>
      <c r="I1" s="87"/>
      <c r="K1" s="17"/>
      <c r="L1" s="17"/>
      <c r="N1" s="42"/>
      <c r="O1" s="42"/>
      <c r="P1" s="42"/>
      <c r="Q1" s="87"/>
      <c r="R1" s="87"/>
      <c r="S1" s="87"/>
      <c r="T1" s="17"/>
    </row>
    <row r="2" spans="1:24" ht="15.95" customHeight="1">
      <c r="A2" s="552" t="s">
        <v>53</v>
      </c>
      <c r="B2" s="552"/>
      <c r="C2" s="211"/>
      <c r="F2" s="87"/>
      <c r="G2" s="87"/>
      <c r="H2" s="87"/>
      <c r="I2" s="212"/>
      <c r="K2" s="664"/>
      <c r="L2" s="76"/>
      <c r="M2" s="26"/>
      <c r="N2" s="211"/>
      <c r="Q2" s="87"/>
      <c r="R2" s="87"/>
      <c r="S2" s="87"/>
      <c r="T2" s="76"/>
    </row>
    <row r="3" spans="1:24" ht="12" customHeight="1">
      <c r="A3" s="88"/>
      <c r="B3" s="28"/>
      <c r="C3" s="89"/>
      <c r="D3" s="279"/>
      <c r="E3" s="279"/>
      <c r="F3" s="279"/>
      <c r="G3" s="279"/>
      <c r="H3" s="279"/>
      <c r="I3" s="279"/>
      <c r="J3" s="279"/>
      <c r="K3" s="10"/>
      <c r="L3" s="10"/>
      <c r="M3" s="10"/>
      <c r="N3" s="10"/>
      <c r="O3" s="10"/>
      <c r="P3" s="7"/>
      <c r="Q3" s="7"/>
      <c r="R3" s="7"/>
      <c r="U3" s="10"/>
      <c r="V3" s="7"/>
      <c r="W3" s="7"/>
    </row>
    <row r="4" spans="1:24" s="1" customFormat="1" ht="15" customHeight="1">
      <c r="A4" s="755" t="s">
        <v>781</v>
      </c>
      <c r="B4" s="759" t="s">
        <v>1012</v>
      </c>
      <c r="C4" s="760" t="s">
        <v>255</v>
      </c>
      <c r="D4" s="765" t="s">
        <v>740</v>
      </c>
      <c r="E4" s="762" t="s">
        <v>749</v>
      </c>
      <c r="F4" s="762" t="s">
        <v>750</v>
      </c>
      <c r="G4" s="770" t="s">
        <v>748</v>
      </c>
      <c r="H4" s="771"/>
      <c r="I4" s="771"/>
      <c r="J4" s="771"/>
      <c r="K4" s="771"/>
      <c r="L4" s="771"/>
      <c r="M4" s="771"/>
      <c r="N4" s="772"/>
      <c r="O4" s="765" t="s">
        <v>738</v>
      </c>
      <c r="P4" s="770" t="s">
        <v>235</v>
      </c>
      <c r="Q4" s="771"/>
      <c r="R4" s="771"/>
      <c r="S4" s="771"/>
      <c r="T4" s="772"/>
      <c r="U4" s="762" t="s">
        <v>575</v>
      </c>
      <c r="V4" s="762" t="s">
        <v>236</v>
      </c>
      <c r="W4" s="757" t="s">
        <v>237</v>
      </c>
      <c r="X4" s="215"/>
    </row>
    <row r="5" spans="1:24" s="1" customFormat="1" ht="75" customHeight="1">
      <c r="A5" s="756"/>
      <c r="B5" s="759"/>
      <c r="C5" s="761"/>
      <c r="D5" s="766"/>
      <c r="E5" s="763"/>
      <c r="F5" s="763"/>
      <c r="G5" s="216" t="s">
        <v>739</v>
      </c>
      <c r="H5" s="216" t="s">
        <v>737</v>
      </c>
      <c r="I5" s="594" t="s">
        <v>782</v>
      </c>
      <c r="J5" s="216" t="s">
        <v>783</v>
      </c>
      <c r="K5" s="600" t="s">
        <v>787</v>
      </c>
      <c r="L5" s="216" t="s">
        <v>238</v>
      </c>
      <c r="M5" s="216" t="s">
        <v>239</v>
      </c>
      <c r="N5" s="216" t="s">
        <v>784</v>
      </c>
      <c r="O5" s="766"/>
      <c r="P5" s="228" t="s">
        <v>739</v>
      </c>
      <c r="Q5" s="214" t="s">
        <v>592</v>
      </c>
      <c r="R5" s="228" t="s">
        <v>240</v>
      </c>
      <c r="S5" s="216" t="s">
        <v>747</v>
      </c>
      <c r="T5" s="216" t="s">
        <v>702</v>
      </c>
      <c r="U5" s="763"/>
      <c r="V5" s="764"/>
      <c r="W5" s="758"/>
      <c r="X5" s="220"/>
    </row>
    <row r="6" spans="1:24" s="4" customFormat="1" ht="5.0999999999999996" customHeight="1">
      <c r="A6" s="356"/>
      <c r="B6" s="61"/>
      <c r="C6" s="357"/>
      <c r="D6" s="72"/>
      <c r="E6" s="358"/>
      <c r="F6" s="358"/>
      <c r="G6" s="358"/>
      <c r="H6" s="358"/>
      <c r="I6" s="358"/>
      <c r="J6" s="358"/>
      <c r="K6" s="359"/>
      <c r="L6" s="358"/>
      <c r="M6" s="358"/>
      <c r="N6" s="358"/>
      <c r="O6" s="72"/>
      <c r="P6" s="72"/>
      <c r="Q6" s="360"/>
      <c r="R6" s="72"/>
      <c r="S6" s="358"/>
      <c r="T6" s="358"/>
      <c r="U6" s="358"/>
      <c r="V6" s="220"/>
      <c r="W6" s="220"/>
      <c r="X6" s="220"/>
    </row>
    <row r="7" spans="1:24" s="52" customFormat="1" ht="12.75" customHeight="1">
      <c r="A7" s="79">
        <v>1</v>
      </c>
      <c r="B7" s="98" t="s">
        <v>178</v>
      </c>
      <c r="C7" s="385" t="s">
        <v>332</v>
      </c>
      <c r="D7" s="589">
        <f t="shared" ref="D7:D38" si="0">SUM(E7:G7,O7:P7,U7:W7)</f>
        <v>188136.25363410992</v>
      </c>
      <c r="E7" s="589">
        <v>99.999999999999986</v>
      </c>
      <c r="F7" s="589">
        <v>0</v>
      </c>
      <c r="G7" s="589">
        <f t="shared" ref="G7:G70" si="1">SUM(H7:N7)</f>
        <v>114466.47393098603</v>
      </c>
      <c r="H7" s="589">
        <v>0</v>
      </c>
      <c r="I7" s="589">
        <v>2298.3312158210369</v>
      </c>
      <c r="J7" s="589">
        <v>78354.166028099571</v>
      </c>
      <c r="K7" s="589">
        <v>0</v>
      </c>
      <c r="L7" s="589">
        <v>32126.442496012227</v>
      </c>
      <c r="M7" s="589">
        <v>0</v>
      </c>
      <c r="N7" s="589">
        <v>1687.5341910532047</v>
      </c>
      <c r="O7" s="589">
        <v>6068.6728968554689</v>
      </c>
      <c r="P7" s="589">
        <f>SUM(Q7:T7)</f>
        <v>41793.386040504818</v>
      </c>
      <c r="Q7" s="589">
        <v>0</v>
      </c>
      <c r="R7" s="589">
        <v>39271.334040504815</v>
      </c>
      <c r="S7" s="589">
        <v>2522.0520000000001</v>
      </c>
      <c r="T7" s="589">
        <v>0</v>
      </c>
      <c r="U7" s="589">
        <v>25467.745891391743</v>
      </c>
      <c r="V7" s="589">
        <v>0</v>
      </c>
      <c r="W7" s="589">
        <v>239.97487437185927</v>
      </c>
      <c r="X7" s="43"/>
    </row>
    <row r="8" spans="1:24" s="52" customFormat="1" ht="12.75" customHeight="1">
      <c r="A8" s="79">
        <v>2</v>
      </c>
      <c r="B8" s="386" t="s">
        <v>762</v>
      </c>
      <c r="C8" s="387" t="s">
        <v>333</v>
      </c>
      <c r="D8" s="589">
        <f t="shared" si="0"/>
        <v>183627.70567393469</v>
      </c>
      <c r="E8" s="589">
        <v>99.999999999999986</v>
      </c>
      <c r="F8" s="589">
        <v>0</v>
      </c>
      <c r="G8" s="589">
        <f t="shared" si="1"/>
        <v>111206.16834736013</v>
      </c>
      <c r="H8" s="589">
        <v>0</v>
      </c>
      <c r="I8" s="589">
        <v>2220.4605808730803</v>
      </c>
      <c r="J8" s="589">
        <v>75173.872690544376</v>
      </c>
      <c r="K8" s="589">
        <v>0</v>
      </c>
      <c r="L8" s="589">
        <v>32126.442496012227</v>
      </c>
      <c r="M8" s="589">
        <v>0</v>
      </c>
      <c r="N8" s="589">
        <v>1685.392579930437</v>
      </c>
      <c r="O8" s="589">
        <v>6067.9521776227293</v>
      </c>
      <c r="P8" s="589">
        <f t="shared" ref="P8:P71" si="2">SUM(Q8:T8)</f>
        <v>41750.18184131664</v>
      </c>
      <c r="Q8" s="589">
        <v>0</v>
      </c>
      <c r="R8" s="589">
        <v>39228.129841316637</v>
      </c>
      <c r="S8" s="589">
        <v>2522.0520000000001</v>
      </c>
      <c r="T8" s="589">
        <v>0</v>
      </c>
      <c r="U8" s="589">
        <v>24263.428433263332</v>
      </c>
      <c r="V8" s="589">
        <v>0</v>
      </c>
      <c r="W8" s="589">
        <v>239.97487437185927</v>
      </c>
      <c r="X8" s="43"/>
    </row>
    <row r="9" spans="1:24" s="52" customFormat="1" ht="12.75" customHeight="1">
      <c r="A9" s="79">
        <v>3</v>
      </c>
      <c r="B9" s="386" t="s">
        <v>763</v>
      </c>
      <c r="C9" s="387" t="s">
        <v>334</v>
      </c>
      <c r="D9" s="589">
        <f t="shared" si="0"/>
        <v>2896.1695844388887</v>
      </c>
      <c r="E9" s="589">
        <v>0</v>
      </c>
      <c r="F9" s="589">
        <v>0</v>
      </c>
      <c r="G9" s="589">
        <f t="shared" si="1"/>
        <v>2254.7124973589744</v>
      </c>
      <c r="H9" s="589">
        <v>0</v>
      </c>
      <c r="I9" s="589">
        <v>69.531788188890815</v>
      </c>
      <c r="J9" s="589">
        <v>2183.2684343944793</v>
      </c>
      <c r="K9" s="589">
        <v>0</v>
      </c>
      <c r="L9" s="589">
        <v>0</v>
      </c>
      <c r="M9" s="589">
        <v>0</v>
      </c>
      <c r="N9" s="589">
        <v>1.9122747756042429</v>
      </c>
      <c r="O9" s="589">
        <v>0.72071923273984495</v>
      </c>
      <c r="P9" s="589">
        <f t="shared" si="2"/>
        <v>38.577638782970716</v>
      </c>
      <c r="Q9" s="589">
        <v>0</v>
      </c>
      <c r="R9" s="589">
        <v>38.577638782970716</v>
      </c>
      <c r="S9" s="589">
        <v>0</v>
      </c>
      <c r="T9" s="589">
        <v>0</v>
      </c>
      <c r="U9" s="589">
        <v>602.15872906420384</v>
      </c>
      <c r="V9" s="589">
        <v>0</v>
      </c>
      <c r="W9" s="589">
        <v>0</v>
      </c>
      <c r="X9" s="43"/>
    </row>
    <row r="10" spans="1:24" s="52" customFormat="1" ht="12.75" customHeight="1">
      <c r="A10" s="79">
        <v>4</v>
      </c>
      <c r="B10" s="386" t="s">
        <v>179</v>
      </c>
      <c r="C10" s="387" t="s">
        <v>335</v>
      </c>
      <c r="D10" s="589">
        <f t="shared" si="0"/>
        <v>1612.4648105511978</v>
      </c>
      <c r="E10" s="589">
        <v>0</v>
      </c>
      <c r="F10" s="589">
        <v>0</v>
      </c>
      <c r="G10" s="589">
        <f t="shared" si="1"/>
        <v>1005.593086266942</v>
      </c>
      <c r="H10" s="589">
        <v>0</v>
      </c>
      <c r="I10" s="589">
        <v>8.3388467590657509</v>
      </c>
      <c r="J10" s="589">
        <v>997.02490316071271</v>
      </c>
      <c r="K10" s="589">
        <v>0</v>
      </c>
      <c r="L10" s="589">
        <v>0</v>
      </c>
      <c r="M10" s="589">
        <v>0</v>
      </c>
      <c r="N10" s="589">
        <v>0.22933634716356063</v>
      </c>
      <c r="O10" s="589">
        <v>8.6434814847595576E-2</v>
      </c>
      <c r="P10" s="589">
        <f t="shared" si="2"/>
        <v>4.6265604052044491</v>
      </c>
      <c r="Q10" s="589">
        <v>0</v>
      </c>
      <c r="R10" s="589">
        <v>4.6265604052044491</v>
      </c>
      <c r="S10" s="589">
        <v>0</v>
      </c>
      <c r="T10" s="589">
        <v>0</v>
      </c>
      <c r="U10" s="589">
        <v>602.15872906420384</v>
      </c>
      <c r="V10" s="589">
        <v>0</v>
      </c>
      <c r="W10" s="589">
        <v>0</v>
      </c>
      <c r="X10" s="43"/>
    </row>
    <row r="11" spans="1:24" s="52" customFormat="1" ht="12.75" customHeight="1">
      <c r="A11" s="79">
        <v>5</v>
      </c>
      <c r="B11" s="98" t="s">
        <v>181</v>
      </c>
      <c r="C11" s="385" t="s">
        <v>336</v>
      </c>
      <c r="D11" s="589">
        <f t="shared" si="0"/>
        <v>67752.873677710944</v>
      </c>
      <c r="E11" s="589">
        <v>1533</v>
      </c>
      <c r="F11" s="589">
        <v>12555</v>
      </c>
      <c r="G11" s="589">
        <f t="shared" si="1"/>
        <v>4106.4081792336901</v>
      </c>
      <c r="H11" s="589">
        <v>0</v>
      </c>
      <c r="I11" s="589">
        <v>78.641025395651454</v>
      </c>
      <c r="J11" s="589">
        <v>2407.0306905665711</v>
      </c>
      <c r="K11" s="589">
        <v>0</v>
      </c>
      <c r="L11" s="589">
        <v>964.77566474278296</v>
      </c>
      <c r="M11" s="589">
        <v>51.068000000000005</v>
      </c>
      <c r="N11" s="589">
        <v>604.89279852868481</v>
      </c>
      <c r="O11" s="589">
        <v>12348.815139391081</v>
      </c>
      <c r="P11" s="589">
        <f t="shared" si="2"/>
        <v>714.33761002892243</v>
      </c>
      <c r="Q11" s="589">
        <v>0</v>
      </c>
      <c r="R11" s="589">
        <v>238.33761002892243</v>
      </c>
      <c r="S11" s="589">
        <v>0</v>
      </c>
      <c r="T11" s="589">
        <v>476</v>
      </c>
      <c r="U11" s="589">
        <v>30864.312749057248</v>
      </c>
      <c r="V11" s="589">
        <v>0</v>
      </c>
      <c r="W11" s="589">
        <v>5631</v>
      </c>
      <c r="X11" s="43"/>
    </row>
    <row r="12" spans="1:24" s="52" customFormat="1" ht="12.75" customHeight="1">
      <c r="A12" s="79">
        <v>6</v>
      </c>
      <c r="B12" s="386" t="s">
        <v>764</v>
      </c>
      <c r="C12" s="387" t="s">
        <v>29</v>
      </c>
      <c r="D12" s="589">
        <f t="shared" si="0"/>
        <v>40612.979562952438</v>
      </c>
      <c r="E12" s="589">
        <v>1417</v>
      </c>
      <c r="F12" s="589">
        <v>10455</v>
      </c>
      <c r="G12" s="589">
        <f t="shared" si="1"/>
        <v>757.39088339962518</v>
      </c>
      <c r="H12" s="589">
        <v>0</v>
      </c>
      <c r="I12" s="589">
        <v>15.398813053933299</v>
      </c>
      <c r="J12" s="589">
        <v>595.56856963408518</v>
      </c>
      <c r="K12" s="589">
        <v>0</v>
      </c>
      <c r="L12" s="589">
        <v>126</v>
      </c>
      <c r="M12" s="589">
        <v>20</v>
      </c>
      <c r="N12" s="589">
        <v>0.42350071160670566</v>
      </c>
      <c r="O12" s="589">
        <v>1.1596136244790018</v>
      </c>
      <c r="P12" s="589">
        <f t="shared" si="2"/>
        <v>521.42906592833299</v>
      </c>
      <c r="Q12" s="589">
        <v>0</v>
      </c>
      <c r="R12" s="589">
        <v>45.429065928333024</v>
      </c>
      <c r="S12" s="589">
        <v>0</v>
      </c>
      <c r="T12" s="589">
        <v>476</v>
      </c>
      <c r="U12" s="589">
        <v>21909</v>
      </c>
      <c r="V12" s="589">
        <v>0</v>
      </c>
      <c r="W12" s="589">
        <v>5552</v>
      </c>
      <c r="X12" s="43"/>
    </row>
    <row r="13" spans="1:24" s="52" customFormat="1" ht="12.75" customHeight="1">
      <c r="A13" s="79">
        <v>7</v>
      </c>
      <c r="B13" s="386" t="s">
        <v>182</v>
      </c>
      <c r="C13" s="387" t="s">
        <v>337</v>
      </c>
      <c r="D13" s="589">
        <f t="shared" si="0"/>
        <v>11048.982470982603</v>
      </c>
      <c r="E13" s="589">
        <v>0</v>
      </c>
      <c r="F13" s="589">
        <v>0</v>
      </c>
      <c r="G13" s="589">
        <f t="shared" si="1"/>
        <v>548.09574509000083</v>
      </c>
      <c r="H13" s="589">
        <v>0</v>
      </c>
      <c r="I13" s="589">
        <v>16.850594784239661</v>
      </c>
      <c r="J13" s="589">
        <v>524.78172245212545</v>
      </c>
      <c r="K13" s="589">
        <v>0</v>
      </c>
      <c r="L13" s="589">
        <v>6</v>
      </c>
      <c r="M13" s="589">
        <v>0</v>
      </c>
      <c r="N13" s="589">
        <v>0.46342785363570199</v>
      </c>
      <c r="O13" s="589">
        <v>7999.1746618066418</v>
      </c>
      <c r="P13" s="589">
        <f t="shared" si="2"/>
        <v>49.712064085959902</v>
      </c>
      <c r="Q13" s="589">
        <v>0</v>
      </c>
      <c r="R13" s="589">
        <v>49.712064085959902</v>
      </c>
      <c r="S13" s="589">
        <v>0</v>
      </c>
      <c r="T13" s="589">
        <v>0</v>
      </c>
      <c r="U13" s="589">
        <v>2431</v>
      </c>
      <c r="V13" s="589">
        <v>0</v>
      </c>
      <c r="W13" s="589">
        <v>21</v>
      </c>
      <c r="X13" s="43"/>
    </row>
    <row r="14" spans="1:24" s="52" customFormat="1" ht="12.75" customHeight="1">
      <c r="A14" s="79">
        <v>8</v>
      </c>
      <c r="B14" s="386" t="s">
        <v>183</v>
      </c>
      <c r="C14" s="387" t="s">
        <v>338</v>
      </c>
      <c r="D14" s="589">
        <f t="shared" si="0"/>
        <v>16090.9116437759</v>
      </c>
      <c r="E14" s="589">
        <v>116</v>
      </c>
      <c r="F14" s="589">
        <v>2100</v>
      </c>
      <c r="G14" s="589">
        <f t="shared" si="1"/>
        <v>2800.9215507440645</v>
      </c>
      <c r="H14" s="589">
        <v>0</v>
      </c>
      <c r="I14" s="589">
        <v>46.391617557478497</v>
      </c>
      <c r="J14" s="589">
        <v>1286.6803984803605</v>
      </c>
      <c r="K14" s="589">
        <v>0</v>
      </c>
      <c r="L14" s="589">
        <v>832.77566474278296</v>
      </c>
      <c r="M14" s="589">
        <v>31.068000000000005</v>
      </c>
      <c r="N14" s="589">
        <v>604.00586996344236</v>
      </c>
      <c r="O14" s="589">
        <v>4348.4808639599596</v>
      </c>
      <c r="P14" s="589">
        <f t="shared" si="2"/>
        <v>143.19648001462951</v>
      </c>
      <c r="Q14" s="589">
        <v>0</v>
      </c>
      <c r="R14" s="589">
        <v>143.19648001462951</v>
      </c>
      <c r="S14" s="589">
        <v>0</v>
      </c>
      <c r="T14" s="589">
        <v>0</v>
      </c>
      <c r="U14" s="589">
        <v>6524.3127490572469</v>
      </c>
      <c r="V14" s="589">
        <v>0</v>
      </c>
      <c r="W14" s="589">
        <v>58</v>
      </c>
      <c r="X14" s="43"/>
    </row>
    <row r="15" spans="1:24" s="52" customFormat="1" ht="12.75" customHeight="1">
      <c r="A15" s="79">
        <v>9</v>
      </c>
      <c r="B15" s="98" t="s">
        <v>184</v>
      </c>
      <c r="C15" s="385" t="s">
        <v>56</v>
      </c>
      <c r="D15" s="589">
        <f t="shared" si="0"/>
        <v>9097896.3729291838</v>
      </c>
      <c r="E15" s="589">
        <v>809174.79597903602</v>
      </c>
      <c r="F15" s="589">
        <v>229145</v>
      </c>
      <c r="G15" s="589">
        <f t="shared" si="1"/>
        <v>5744992.7304862812</v>
      </c>
      <c r="H15" s="589">
        <v>4041554</v>
      </c>
      <c r="I15" s="589">
        <v>67509.886041518243</v>
      </c>
      <c r="J15" s="589">
        <v>60017.720498303701</v>
      </c>
      <c r="K15" s="589">
        <v>4</v>
      </c>
      <c r="L15" s="589">
        <v>143881.17538531142</v>
      </c>
      <c r="M15" s="589">
        <v>250670.75200000001</v>
      </c>
      <c r="N15" s="589">
        <v>1181355.1965611475</v>
      </c>
      <c r="O15" s="589">
        <v>1056441.4233731502</v>
      </c>
      <c r="P15" s="589">
        <f t="shared" si="2"/>
        <v>175020.64090624382</v>
      </c>
      <c r="Q15" s="589">
        <v>0</v>
      </c>
      <c r="R15" s="589">
        <v>92913.640765449309</v>
      </c>
      <c r="S15" s="589">
        <v>4.0001407945086012</v>
      </c>
      <c r="T15" s="589">
        <v>82103</v>
      </c>
      <c r="U15" s="589">
        <v>865514.83034192608</v>
      </c>
      <c r="V15" s="589">
        <v>0</v>
      </c>
      <c r="W15" s="589">
        <v>217606.95184254603</v>
      </c>
      <c r="X15" s="43"/>
    </row>
    <row r="16" spans="1:24" s="52" customFormat="1" ht="12.75" customHeight="1">
      <c r="A16" s="79">
        <v>10</v>
      </c>
      <c r="B16" s="386" t="s">
        <v>185</v>
      </c>
      <c r="C16" s="387" t="s">
        <v>339</v>
      </c>
      <c r="D16" s="589">
        <f t="shared" si="0"/>
        <v>225161.34759619972</v>
      </c>
      <c r="E16" s="589">
        <v>4145</v>
      </c>
      <c r="F16" s="589">
        <v>5562</v>
      </c>
      <c r="G16" s="589">
        <f t="shared" si="1"/>
        <v>21711.068007222038</v>
      </c>
      <c r="H16" s="589">
        <v>0</v>
      </c>
      <c r="I16" s="589">
        <v>809.05374394925809</v>
      </c>
      <c r="J16" s="589">
        <v>5894.4699725189266</v>
      </c>
      <c r="K16" s="589">
        <v>0</v>
      </c>
      <c r="L16" s="589">
        <v>12616.527560448178</v>
      </c>
      <c r="M16" s="589">
        <v>1572.38</v>
      </c>
      <c r="N16" s="589">
        <v>818.63673030567497</v>
      </c>
      <c r="O16" s="589">
        <v>111909.41117516276</v>
      </c>
      <c r="P16" s="589">
        <f t="shared" si="2"/>
        <v>3594.9185005689287</v>
      </c>
      <c r="Q16" s="589">
        <v>0</v>
      </c>
      <c r="R16" s="589">
        <v>3115.9185005689287</v>
      </c>
      <c r="S16" s="589">
        <v>0</v>
      </c>
      <c r="T16" s="589">
        <v>479</v>
      </c>
      <c r="U16" s="589">
        <v>69242.949913246004</v>
      </c>
      <c r="V16" s="589">
        <v>0</v>
      </c>
      <c r="W16" s="589">
        <v>8996</v>
      </c>
      <c r="X16" s="43"/>
    </row>
    <row r="17" spans="1:24" s="52" customFormat="1" ht="12.75" customHeight="1">
      <c r="A17" s="79">
        <v>11</v>
      </c>
      <c r="B17" s="98" t="s">
        <v>186</v>
      </c>
      <c r="C17" s="387" t="s">
        <v>340</v>
      </c>
      <c r="D17" s="589">
        <f t="shared" si="0"/>
        <v>24207.46897092315</v>
      </c>
      <c r="E17" s="589">
        <v>0</v>
      </c>
      <c r="F17" s="589">
        <v>0</v>
      </c>
      <c r="G17" s="589">
        <f t="shared" si="1"/>
        <v>2760.3611731846286</v>
      </c>
      <c r="H17" s="589">
        <v>0</v>
      </c>
      <c r="I17" s="589">
        <v>109.52885201728719</v>
      </c>
      <c r="J17" s="589">
        <v>800.35538272112967</v>
      </c>
      <c r="K17" s="589">
        <v>0</v>
      </c>
      <c r="L17" s="589">
        <v>1564.4646577848177</v>
      </c>
      <c r="M17" s="589">
        <v>283</v>
      </c>
      <c r="N17" s="589">
        <v>3.0122806613941249</v>
      </c>
      <c r="O17" s="589">
        <v>12146.368898547185</v>
      </c>
      <c r="P17" s="589">
        <f t="shared" si="2"/>
        <v>63.783987123817269</v>
      </c>
      <c r="Q17" s="589">
        <v>0</v>
      </c>
      <c r="R17" s="589">
        <v>62.987625399057279</v>
      </c>
      <c r="S17" s="589">
        <v>0.79636172475998845</v>
      </c>
      <c r="T17" s="589">
        <v>0</v>
      </c>
      <c r="U17" s="589">
        <v>9016.7830679804174</v>
      </c>
      <c r="V17" s="589">
        <v>0</v>
      </c>
      <c r="W17" s="589">
        <v>220.17184408710216</v>
      </c>
      <c r="X17" s="43"/>
    </row>
    <row r="18" spans="1:24" s="52" customFormat="1" ht="12.75" customHeight="1">
      <c r="A18" s="79">
        <v>12</v>
      </c>
      <c r="B18" s="98">
        <v>16</v>
      </c>
      <c r="C18" s="387" t="s">
        <v>341</v>
      </c>
      <c r="D18" s="589">
        <f t="shared" si="0"/>
        <v>68321.016841720673</v>
      </c>
      <c r="E18" s="589">
        <v>0</v>
      </c>
      <c r="F18" s="589">
        <v>163</v>
      </c>
      <c r="G18" s="589">
        <f t="shared" si="1"/>
        <v>3132.1420903431977</v>
      </c>
      <c r="H18" s="589">
        <v>0</v>
      </c>
      <c r="I18" s="589">
        <v>118.39468234389385</v>
      </c>
      <c r="J18" s="589">
        <v>1147.6777841249516</v>
      </c>
      <c r="K18" s="589">
        <v>0</v>
      </c>
      <c r="L18" s="589">
        <v>1219.067513676282</v>
      </c>
      <c r="M18" s="589">
        <v>585</v>
      </c>
      <c r="N18" s="589">
        <v>62.002110198070213</v>
      </c>
      <c r="O18" s="589">
        <v>7319.6346770453665</v>
      </c>
      <c r="P18" s="589">
        <f t="shared" si="2"/>
        <v>35809.284241478876</v>
      </c>
      <c r="Q18" s="589">
        <v>0</v>
      </c>
      <c r="R18" s="589">
        <v>35808.726241478878</v>
      </c>
      <c r="S18" s="589">
        <v>0.55800000000000005</v>
      </c>
      <c r="T18" s="589">
        <v>0</v>
      </c>
      <c r="U18" s="589">
        <v>16462.62826705676</v>
      </c>
      <c r="V18" s="589">
        <v>0</v>
      </c>
      <c r="W18" s="589">
        <v>5434.327565796465</v>
      </c>
      <c r="X18" s="43"/>
    </row>
    <row r="19" spans="1:24" s="52" customFormat="1" ht="12.75" customHeight="1">
      <c r="A19" s="79">
        <v>13</v>
      </c>
      <c r="B19" s="98">
        <v>17</v>
      </c>
      <c r="C19" s="387" t="s">
        <v>187</v>
      </c>
      <c r="D19" s="589">
        <f t="shared" si="0"/>
        <v>229984.06279238942</v>
      </c>
      <c r="E19" s="589">
        <v>7667</v>
      </c>
      <c r="F19" s="589">
        <v>6257</v>
      </c>
      <c r="G19" s="589">
        <f t="shared" si="1"/>
        <v>3933.6458579581667</v>
      </c>
      <c r="H19" s="589">
        <v>0</v>
      </c>
      <c r="I19" s="589">
        <v>182.39289081677947</v>
      </c>
      <c r="J19" s="589">
        <v>1331.8926705647843</v>
      </c>
      <c r="K19" s="589">
        <v>0</v>
      </c>
      <c r="L19" s="589">
        <v>1751.3440970304187</v>
      </c>
      <c r="M19" s="589">
        <v>333</v>
      </c>
      <c r="N19" s="589">
        <v>335.01619954618388</v>
      </c>
      <c r="O19" s="589">
        <v>78344.891660420835</v>
      </c>
      <c r="P19" s="589">
        <f t="shared" si="2"/>
        <v>31042.945325425408</v>
      </c>
      <c r="Q19" s="589">
        <v>0</v>
      </c>
      <c r="R19" s="589">
        <v>30150.945325425408</v>
      </c>
      <c r="S19" s="589">
        <v>0</v>
      </c>
      <c r="T19" s="589">
        <v>892</v>
      </c>
      <c r="U19" s="589">
        <v>73588.579948585015</v>
      </c>
      <c r="V19" s="589">
        <v>0</v>
      </c>
      <c r="W19" s="589">
        <v>29150</v>
      </c>
      <c r="X19" s="43"/>
    </row>
    <row r="20" spans="1:24" s="52" customFormat="1" ht="12.75" customHeight="1">
      <c r="A20" s="79">
        <v>14</v>
      </c>
      <c r="B20" s="98">
        <v>18</v>
      </c>
      <c r="C20" s="387" t="s">
        <v>342</v>
      </c>
      <c r="D20" s="589">
        <f t="shared" si="0"/>
        <v>27010.367233278477</v>
      </c>
      <c r="E20" s="589">
        <v>0</v>
      </c>
      <c r="F20" s="589">
        <v>0</v>
      </c>
      <c r="G20" s="589">
        <f t="shared" si="1"/>
        <v>1673.3179394698532</v>
      </c>
      <c r="H20" s="589">
        <v>0</v>
      </c>
      <c r="I20" s="589">
        <v>105.61702291839903</v>
      </c>
      <c r="J20" s="589">
        <v>770.17276367269699</v>
      </c>
      <c r="K20" s="589">
        <v>0</v>
      </c>
      <c r="L20" s="589">
        <v>794.62345599029811</v>
      </c>
      <c r="M20" s="589">
        <v>0</v>
      </c>
      <c r="N20" s="589">
        <v>2.9046968884591196</v>
      </c>
      <c r="O20" s="589">
        <v>9622.7023424916442</v>
      </c>
      <c r="P20" s="589">
        <f t="shared" si="2"/>
        <v>58.032579531302368</v>
      </c>
      <c r="Q20" s="589">
        <v>0</v>
      </c>
      <c r="R20" s="589">
        <v>57.514179531302368</v>
      </c>
      <c r="S20" s="589">
        <v>0.51839999999999997</v>
      </c>
      <c r="T20" s="589">
        <v>0</v>
      </c>
      <c r="U20" s="589">
        <v>13033.908726489202</v>
      </c>
      <c r="V20" s="589">
        <v>0</v>
      </c>
      <c r="W20" s="589">
        <v>2622.405645296476</v>
      </c>
      <c r="X20" s="43"/>
    </row>
    <row r="21" spans="1:24" s="52" customFormat="1" ht="12.75" customHeight="1">
      <c r="A21" s="79">
        <v>15</v>
      </c>
      <c r="B21" s="98">
        <v>19</v>
      </c>
      <c r="C21" s="387" t="s">
        <v>188</v>
      </c>
      <c r="D21" s="589">
        <f t="shared" si="0"/>
        <v>5386488.1312225796</v>
      </c>
      <c r="E21" s="589">
        <v>316474</v>
      </c>
      <c r="F21" s="589">
        <v>143183</v>
      </c>
      <c r="G21" s="589">
        <f t="shared" si="1"/>
        <v>4837549.1623527594</v>
      </c>
      <c r="H21" s="589">
        <v>4041554</v>
      </c>
      <c r="I21" s="589">
        <v>59899.968700588746</v>
      </c>
      <c r="J21" s="589">
        <v>2966.3440212657733</v>
      </c>
      <c r="K21" s="589">
        <v>4</v>
      </c>
      <c r="L21" s="589">
        <v>49686.802279118107</v>
      </c>
      <c r="M21" s="589">
        <v>69309</v>
      </c>
      <c r="N21" s="589">
        <v>614129.04735178663</v>
      </c>
      <c r="O21" s="589">
        <v>58553.40986584207</v>
      </c>
      <c r="P21" s="589">
        <f t="shared" si="2"/>
        <v>569.55900397761525</v>
      </c>
      <c r="Q21" s="589">
        <v>0</v>
      </c>
      <c r="R21" s="589">
        <v>542.55900397761525</v>
      </c>
      <c r="S21" s="589">
        <v>0</v>
      </c>
      <c r="T21" s="589">
        <v>27</v>
      </c>
      <c r="U21" s="589">
        <v>24983</v>
      </c>
      <c r="V21" s="589">
        <v>0</v>
      </c>
      <c r="W21" s="589">
        <v>5176</v>
      </c>
      <c r="X21" s="43"/>
    </row>
    <row r="22" spans="1:24" s="52" customFormat="1" ht="12.75" customHeight="1">
      <c r="A22" s="79">
        <v>16</v>
      </c>
      <c r="B22" s="386" t="s">
        <v>189</v>
      </c>
      <c r="C22" s="388" t="s">
        <v>190</v>
      </c>
      <c r="D22" s="589">
        <f t="shared" si="0"/>
        <v>356959.3017276777</v>
      </c>
      <c r="E22" s="589">
        <v>301165</v>
      </c>
      <c r="F22" s="589">
        <v>0</v>
      </c>
      <c r="G22" s="589">
        <f t="shared" si="1"/>
        <v>31741.070098731787</v>
      </c>
      <c r="H22" s="589">
        <v>0</v>
      </c>
      <c r="I22" s="589">
        <v>5.6740490165067401</v>
      </c>
      <c r="J22" s="589">
        <v>42.240001077781244</v>
      </c>
      <c r="K22" s="589">
        <v>0</v>
      </c>
      <c r="L22" s="589">
        <v>0</v>
      </c>
      <c r="M22" s="589">
        <v>0</v>
      </c>
      <c r="N22" s="589">
        <v>31693.156048637498</v>
      </c>
      <c r="O22" s="589">
        <v>22970.058813333588</v>
      </c>
      <c r="P22" s="589">
        <f t="shared" si="2"/>
        <v>3.172815612352216</v>
      </c>
      <c r="Q22" s="589">
        <v>0</v>
      </c>
      <c r="R22" s="589">
        <v>3.172815612352216</v>
      </c>
      <c r="S22" s="589">
        <v>0</v>
      </c>
      <c r="T22" s="589">
        <v>0</v>
      </c>
      <c r="U22" s="589">
        <v>1080</v>
      </c>
      <c r="V22" s="589">
        <v>0</v>
      </c>
      <c r="W22" s="589">
        <v>0</v>
      </c>
      <c r="X22" s="43"/>
    </row>
    <row r="23" spans="1:24" s="52" customFormat="1" ht="12.75" customHeight="1">
      <c r="A23" s="79">
        <v>17</v>
      </c>
      <c r="B23" s="386" t="s">
        <v>191</v>
      </c>
      <c r="C23" s="388" t="s">
        <v>192</v>
      </c>
      <c r="D23" s="589">
        <f t="shared" si="0"/>
        <v>5029528.829494901</v>
      </c>
      <c r="E23" s="589">
        <v>15309</v>
      </c>
      <c r="F23" s="589">
        <v>143183</v>
      </c>
      <c r="G23" s="589">
        <f t="shared" si="1"/>
        <v>4805808.0922540268</v>
      </c>
      <c r="H23" s="589">
        <v>4041554</v>
      </c>
      <c r="I23" s="589">
        <v>59894.294651572236</v>
      </c>
      <c r="J23" s="589">
        <v>2924.1040201879919</v>
      </c>
      <c r="K23" s="589">
        <v>4</v>
      </c>
      <c r="L23" s="589">
        <v>49686.802279118107</v>
      </c>
      <c r="M23" s="589">
        <v>69309</v>
      </c>
      <c r="N23" s="589">
        <v>582435.89130314917</v>
      </c>
      <c r="O23" s="589">
        <v>35583.351052508486</v>
      </c>
      <c r="P23" s="589">
        <f t="shared" si="2"/>
        <v>566.38618836526302</v>
      </c>
      <c r="Q23" s="589">
        <v>0</v>
      </c>
      <c r="R23" s="589">
        <v>539.38618836526302</v>
      </c>
      <c r="S23" s="589">
        <v>0</v>
      </c>
      <c r="T23" s="589">
        <v>27</v>
      </c>
      <c r="U23" s="589">
        <v>23903</v>
      </c>
      <c r="V23" s="589">
        <v>0</v>
      </c>
      <c r="W23" s="589">
        <v>5176</v>
      </c>
      <c r="X23" s="43"/>
    </row>
    <row r="24" spans="1:24" s="52" customFormat="1" ht="12.75" customHeight="1">
      <c r="A24" s="79">
        <v>18</v>
      </c>
      <c r="B24" s="98">
        <v>20</v>
      </c>
      <c r="C24" s="387" t="s">
        <v>193</v>
      </c>
      <c r="D24" s="589">
        <f t="shared" si="0"/>
        <v>1432427.1530408019</v>
      </c>
      <c r="E24" s="589">
        <v>13134</v>
      </c>
      <c r="F24" s="589">
        <v>24659.973070017953</v>
      </c>
      <c r="G24" s="589">
        <f t="shared" si="1"/>
        <v>755988.82211468695</v>
      </c>
      <c r="H24" s="589">
        <v>0</v>
      </c>
      <c r="I24" s="589">
        <v>610.12577494662776</v>
      </c>
      <c r="J24" s="589">
        <v>4556.8439790624898</v>
      </c>
      <c r="K24" s="589">
        <v>0</v>
      </c>
      <c r="L24" s="589">
        <v>39763.103349612982</v>
      </c>
      <c r="M24" s="589">
        <v>173545</v>
      </c>
      <c r="N24" s="589">
        <v>537513.74901106488</v>
      </c>
      <c r="O24" s="589">
        <v>314152.32414887991</v>
      </c>
      <c r="P24" s="589">
        <f t="shared" si="2"/>
        <v>47191.849673032593</v>
      </c>
      <c r="Q24" s="589">
        <v>0</v>
      </c>
      <c r="R24" s="589">
        <v>1843.8496730325944</v>
      </c>
      <c r="S24" s="589">
        <v>0</v>
      </c>
      <c r="T24" s="589">
        <v>45348</v>
      </c>
      <c r="U24" s="589">
        <v>180544.18403418447</v>
      </c>
      <c r="V24" s="589">
        <v>0</v>
      </c>
      <c r="W24" s="589">
        <v>96756</v>
      </c>
      <c r="X24" s="43"/>
    </row>
    <row r="25" spans="1:24" s="52" customFormat="1" ht="12.75" customHeight="1">
      <c r="A25" s="79">
        <v>19</v>
      </c>
      <c r="B25" s="98">
        <v>21</v>
      </c>
      <c r="C25" s="387" t="s">
        <v>694</v>
      </c>
      <c r="D25" s="589">
        <f t="shared" si="0"/>
        <v>12925.00931184374</v>
      </c>
      <c r="E25" s="589">
        <v>0</v>
      </c>
      <c r="F25" s="589">
        <v>58.026929982046568</v>
      </c>
      <c r="G25" s="589">
        <f t="shared" si="1"/>
        <v>3618.6651893455837</v>
      </c>
      <c r="H25" s="589">
        <v>0</v>
      </c>
      <c r="I25" s="589">
        <v>157.90158512321463</v>
      </c>
      <c r="J25" s="589">
        <v>1148.1033758567382</v>
      </c>
      <c r="K25" s="589">
        <v>0</v>
      </c>
      <c r="L25" s="589">
        <v>574.28682354150203</v>
      </c>
      <c r="M25" s="589">
        <v>0</v>
      </c>
      <c r="N25" s="589">
        <v>1738.373404824129</v>
      </c>
      <c r="O25" s="589">
        <v>1.6367004537442771</v>
      </c>
      <c r="P25" s="589">
        <f t="shared" si="2"/>
        <v>1686.1912817231887</v>
      </c>
      <c r="Q25" s="589">
        <v>0</v>
      </c>
      <c r="R25" s="589">
        <v>1032.1912817231887</v>
      </c>
      <c r="S25" s="589">
        <v>0</v>
      </c>
      <c r="T25" s="589">
        <v>654</v>
      </c>
      <c r="U25" s="589">
        <v>7560.4892103391758</v>
      </c>
      <c r="V25" s="589">
        <v>0</v>
      </c>
      <c r="W25" s="589">
        <v>0</v>
      </c>
      <c r="X25" s="43"/>
    </row>
    <row r="26" spans="1:24" s="92" customFormat="1" ht="12.75" customHeight="1">
      <c r="A26" s="79">
        <v>20</v>
      </c>
      <c r="B26" s="98">
        <v>22</v>
      </c>
      <c r="C26" s="387" t="s">
        <v>59</v>
      </c>
      <c r="D26" s="589">
        <f t="shared" si="0"/>
        <v>90243.00857568378</v>
      </c>
      <c r="E26" s="589">
        <v>0</v>
      </c>
      <c r="F26" s="589">
        <v>263</v>
      </c>
      <c r="G26" s="589">
        <f t="shared" si="1"/>
        <v>7714.6510072273622</v>
      </c>
      <c r="H26" s="589">
        <v>0</v>
      </c>
      <c r="I26" s="589">
        <v>333.53842395879502</v>
      </c>
      <c r="J26" s="589">
        <v>2440.8282641709147</v>
      </c>
      <c r="K26" s="589">
        <v>0</v>
      </c>
      <c r="L26" s="589">
        <v>3541.6512900206708</v>
      </c>
      <c r="M26" s="589">
        <v>110</v>
      </c>
      <c r="N26" s="589">
        <v>1288.6330290769813</v>
      </c>
      <c r="O26" s="589">
        <v>19994.4574524364</v>
      </c>
      <c r="P26" s="589">
        <f t="shared" si="2"/>
        <v>987.88573374609916</v>
      </c>
      <c r="Q26" s="589">
        <v>0</v>
      </c>
      <c r="R26" s="589">
        <v>929.88573374609916</v>
      </c>
      <c r="S26" s="589">
        <v>0</v>
      </c>
      <c r="T26" s="589">
        <v>58</v>
      </c>
      <c r="U26" s="589">
        <v>56251.014382273919</v>
      </c>
      <c r="V26" s="589">
        <v>0</v>
      </c>
      <c r="W26" s="589">
        <v>5032</v>
      </c>
      <c r="X26" s="43"/>
    </row>
    <row r="27" spans="1:24" s="92" customFormat="1" ht="12.75" customHeight="1">
      <c r="A27" s="79">
        <v>21</v>
      </c>
      <c r="B27" s="98">
        <v>23</v>
      </c>
      <c r="C27" s="387" t="s">
        <v>343</v>
      </c>
      <c r="D27" s="589">
        <f t="shared" si="0"/>
        <v>280050.18815492076</v>
      </c>
      <c r="E27" s="589">
        <v>16779</v>
      </c>
      <c r="F27" s="589">
        <v>45200</v>
      </c>
      <c r="G27" s="589">
        <f t="shared" si="1"/>
        <v>22299.79705338414</v>
      </c>
      <c r="H27" s="589">
        <v>0</v>
      </c>
      <c r="I27" s="589">
        <v>218.77247271485106</v>
      </c>
      <c r="J27" s="589">
        <v>1816.6641891169047</v>
      </c>
      <c r="K27" s="589">
        <v>0</v>
      </c>
      <c r="L27" s="589">
        <v>6076.8136747086783</v>
      </c>
      <c r="M27" s="589">
        <v>3925.3719999999998</v>
      </c>
      <c r="N27" s="589">
        <v>10262.174716843707</v>
      </c>
      <c r="O27" s="589">
        <v>102784.26775665526</v>
      </c>
      <c r="P27" s="589">
        <f t="shared" si="2"/>
        <v>47495.5585089097</v>
      </c>
      <c r="Q27" s="589">
        <v>0</v>
      </c>
      <c r="R27" s="589">
        <v>13199.558508909702</v>
      </c>
      <c r="S27" s="589">
        <v>0</v>
      </c>
      <c r="T27" s="589">
        <v>34296</v>
      </c>
      <c r="U27" s="589">
        <v>44812.564835971614</v>
      </c>
      <c r="V27" s="589">
        <v>0</v>
      </c>
      <c r="W27" s="589">
        <v>679</v>
      </c>
      <c r="X27" s="43"/>
    </row>
    <row r="28" spans="1:24" s="92" customFormat="1" ht="12.75" customHeight="1">
      <c r="A28" s="79">
        <v>22</v>
      </c>
      <c r="B28" s="421" t="s">
        <v>655</v>
      </c>
      <c r="C28" s="388" t="s">
        <v>194</v>
      </c>
      <c r="D28" s="589">
        <f t="shared" si="0"/>
        <v>83141.232474492979</v>
      </c>
      <c r="E28" s="589">
        <v>0</v>
      </c>
      <c r="F28" s="589">
        <v>0</v>
      </c>
      <c r="G28" s="589">
        <f t="shared" si="1"/>
        <v>5172.5758275096487</v>
      </c>
      <c r="H28" s="589">
        <v>0</v>
      </c>
      <c r="I28" s="589">
        <v>45.886920835866377</v>
      </c>
      <c r="J28" s="589">
        <v>335.26291696331839</v>
      </c>
      <c r="K28" s="589">
        <v>0</v>
      </c>
      <c r="L28" s="589">
        <v>787</v>
      </c>
      <c r="M28" s="589">
        <v>2834.7359999999999</v>
      </c>
      <c r="N28" s="589">
        <v>1169.6899897104643</v>
      </c>
      <c r="O28" s="589">
        <v>60092.475632616952</v>
      </c>
      <c r="P28" s="589">
        <f t="shared" si="2"/>
        <v>47.450067513361503</v>
      </c>
      <c r="Q28" s="589">
        <v>0</v>
      </c>
      <c r="R28" s="589">
        <v>26.4500675133615</v>
      </c>
      <c r="S28" s="589">
        <v>0</v>
      </c>
      <c r="T28" s="589">
        <v>21</v>
      </c>
      <c r="U28" s="589">
        <v>17570.730946853011</v>
      </c>
      <c r="V28" s="589">
        <v>0</v>
      </c>
      <c r="W28" s="589">
        <v>258</v>
      </c>
      <c r="X28" s="43"/>
    </row>
    <row r="29" spans="1:24" s="92" customFormat="1" ht="12.75" customHeight="1">
      <c r="A29" s="79">
        <v>23</v>
      </c>
      <c r="B29" s="386" t="s">
        <v>195</v>
      </c>
      <c r="C29" s="388" t="s">
        <v>344</v>
      </c>
      <c r="D29" s="589">
        <f t="shared" si="0"/>
        <v>196908.95568042775</v>
      </c>
      <c r="E29" s="589">
        <v>16779</v>
      </c>
      <c r="F29" s="589">
        <v>45200</v>
      </c>
      <c r="G29" s="589">
        <f t="shared" si="1"/>
        <v>17127.221225874491</v>
      </c>
      <c r="H29" s="589">
        <v>0</v>
      </c>
      <c r="I29" s="589">
        <v>172.88555187898467</v>
      </c>
      <c r="J29" s="589">
        <v>1481.4012721535864</v>
      </c>
      <c r="K29" s="589">
        <v>0</v>
      </c>
      <c r="L29" s="589">
        <v>5289.8136747086783</v>
      </c>
      <c r="M29" s="589">
        <v>1090.636</v>
      </c>
      <c r="N29" s="589">
        <v>9092.4847271332437</v>
      </c>
      <c r="O29" s="589">
        <v>42691.792124038308</v>
      </c>
      <c r="P29" s="589">
        <f t="shared" si="2"/>
        <v>47448.10844139634</v>
      </c>
      <c r="Q29" s="589">
        <v>0</v>
      </c>
      <c r="R29" s="589">
        <v>13173.10844139634</v>
      </c>
      <c r="S29" s="589">
        <v>0</v>
      </c>
      <c r="T29" s="589">
        <v>34275</v>
      </c>
      <c r="U29" s="589">
        <v>27241.833889118599</v>
      </c>
      <c r="V29" s="589">
        <v>0</v>
      </c>
      <c r="W29" s="589">
        <v>421</v>
      </c>
      <c r="X29" s="43"/>
    </row>
    <row r="30" spans="1:24" s="92" customFormat="1" ht="12.75" customHeight="1">
      <c r="A30" s="79">
        <v>24</v>
      </c>
      <c r="B30" s="98">
        <v>24</v>
      </c>
      <c r="C30" s="387" t="s">
        <v>196</v>
      </c>
      <c r="D30" s="589">
        <f t="shared" si="0"/>
        <v>862860.47485019988</v>
      </c>
      <c r="E30" s="589">
        <v>449505.185</v>
      </c>
      <c r="F30" s="589">
        <v>3799</v>
      </c>
      <c r="G30" s="589">
        <f t="shared" si="1"/>
        <v>18281.346683246138</v>
      </c>
      <c r="H30" s="589">
        <v>0</v>
      </c>
      <c r="I30" s="589">
        <v>524.59183680630656</v>
      </c>
      <c r="J30" s="589">
        <v>3828.3031162686957</v>
      </c>
      <c r="K30" s="589">
        <v>0</v>
      </c>
      <c r="L30" s="589">
        <v>1708.0143184341141</v>
      </c>
      <c r="M30" s="589">
        <v>964</v>
      </c>
      <c r="N30" s="589">
        <v>11256.437411737023</v>
      </c>
      <c r="O30" s="589">
        <v>220255.65899191386</v>
      </c>
      <c r="P30" s="589">
        <f t="shared" si="2"/>
        <v>576.19755883457947</v>
      </c>
      <c r="Q30" s="589">
        <v>0</v>
      </c>
      <c r="R30" s="589">
        <v>308.19755883457947</v>
      </c>
      <c r="S30" s="589">
        <v>0</v>
      </c>
      <c r="T30" s="589">
        <v>268</v>
      </c>
      <c r="U30" s="589">
        <v>143217.08661620523</v>
      </c>
      <c r="V30" s="589">
        <v>0</v>
      </c>
      <c r="W30" s="589">
        <v>27226</v>
      </c>
      <c r="X30" s="43"/>
    </row>
    <row r="31" spans="1:24" s="92" customFormat="1" ht="12.75" customHeight="1">
      <c r="A31" s="79">
        <v>25</v>
      </c>
      <c r="B31" s="386" t="s">
        <v>197</v>
      </c>
      <c r="C31" s="388" t="s">
        <v>345</v>
      </c>
      <c r="D31" s="589">
        <f t="shared" si="0"/>
        <v>743829.08943670499</v>
      </c>
      <c r="E31" s="589">
        <v>438273.185</v>
      </c>
      <c r="F31" s="589">
        <v>3439</v>
      </c>
      <c r="G31" s="589">
        <f t="shared" si="1"/>
        <v>9986.2555923395485</v>
      </c>
      <c r="H31" s="589">
        <v>0</v>
      </c>
      <c r="I31" s="589">
        <v>276.28640385593218</v>
      </c>
      <c r="J31" s="589">
        <v>2019.9428352282898</v>
      </c>
      <c r="K31" s="589">
        <v>0</v>
      </c>
      <c r="L31" s="589">
        <v>418.42787873456786</v>
      </c>
      <c r="M31" s="589">
        <v>333</v>
      </c>
      <c r="N31" s="589">
        <v>6938.5984745207588</v>
      </c>
      <c r="O31" s="589">
        <v>183187.08478675198</v>
      </c>
      <c r="P31" s="589">
        <f t="shared" si="2"/>
        <v>150.77165390122283</v>
      </c>
      <c r="Q31" s="589">
        <v>0</v>
      </c>
      <c r="R31" s="589">
        <v>150.77165390122283</v>
      </c>
      <c r="S31" s="589">
        <v>0</v>
      </c>
      <c r="T31" s="589">
        <v>0</v>
      </c>
      <c r="U31" s="589">
        <v>82359.792403712243</v>
      </c>
      <c r="V31" s="589">
        <v>0</v>
      </c>
      <c r="W31" s="589">
        <v>26433</v>
      </c>
      <c r="X31" s="43"/>
    </row>
    <row r="32" spans="1:24" s="92" customFormat="1" ht="12.75" customHeight="1">
      <c r="A32" s="79">
        <v>26</v>
      </c>
      <c r="B32" s="386" t="s">
        <v>771</v>
      </c>
      <c r="C32" s="388" t="s">
        <v>60</v>
      </c>
      <c r="D32" s="589">
        <f t="shared" si="0"/>
        <v>70503.699175785601</v>
      </c>
      <c r="E32" s="589">
        <v>799.12244449329683</v>
      </c>
      <c r="F32" s="589">
        <v>360</v>
      </c>
      <c r="G32" s="589">
        <f t="shared" si="1"/>
        <v>4313.0590407891159</v>
      </c>
      <c r="H32" s="589">
        <v>0</v>
      </c>
      <c r="I32" s="589">
        <v>178.96111630760447</v>
      </c>
      <c r="J32" s="589">
        <v>1301.1661061672851</v>
      </c>
      <c r="K32" s="589">
        <v>0</v>
      </c>
      <c r="L32" s="589">
        <v>576</v>
      </c>
      <c r="M32" s="589">
        <v>631</v>
      </c>
      <c r="N32" s="589">
        <v>1625.9318183142266</v>
      </c>
      <c r="O32" s="589">
        <v>23542.254989232912</v>
      </c>
      <c r="P32" s="589">
        <f t="shared" si="2"/>
        <v>387.56138585499582</v>
      </c>
      <c r="Q32" s="589">
        <v>0</v>
      </c>
      <c r="R32" s="589">
        <v>119.56138585499583</v>
      </c>
      <c r="S32" s="589">
        <v>0</v>
      </c>
      <c r="T32" s="589">
        <v>268</v>
      </c>
      <c r="U32" s="589">
        <v>40527.682490415275</v>
      </c>
      <c r="V32" s="589">
        <v>0</v>
      </c>
      <c r="W32" s="589">
        <v>574.01882499999999</v>
      </c>
      <c r="X32" s="43"/>
    </row>
    <row r="33" spans="1:24" s="92" customFormat="1" ht="12.75" customHeight="1">
      <c r="A33" s="79">
        <v>27</v>
      </c>
      <c r="B33" s="386" t="s">
        <v>198</v>
      </c>
      <c r="C33" s="388" t="s">
        <v>695</v>
      </c>
      <c r="D33" s="589">
        <f t="shared" si="0"/>
        <v>48527.686237709255</v>
      </c>
      <c r="E33" s="589">
        <v>10432.877555506704</v>
      </c>
      <c r="F33" s="589">
        <v>0</v>
      </c>
      <c r="G33" s="589">
        <f t="shared" si="1"/>
        <v>3982.0320501174738</v>
      </c>
      <c r="H33" s="589">
        <v>0</v>
      </c>
      <c r="I33" s="589">
        <v>69.344316642769869</v>
      </c>
      <c r="J33" s="589">
        <v>507.19417487312035</v>
      </c>
      <c r="K33" s="589">
        <v>0</v>
      </c>
      <c r="L33" s="589">
        <v>713.58643969954619</v>
      </c>
      <c r="M33" s="589">
        <v>0</v>
      </c>
      <c r="N33" s="589">
        <v>2691.9071189020374</v>
      </c>
      <c r="O33" s="589">
        <v>13526.319215929003</v>
      </c>
      <c r="P33" s="589">
        <f t="shared" si="2"/>
        <v>37.864519078360857</v>
      </c>
      <c r="Q33" s="589">
        <v>0</v>
      </c>
      <c r="R33" s="589">
        <v>37.864519078360857</v>
      </c>
      <c r="S33" s="589">
        <v>0</v>
      </c>
      <c r="T33" s="589">
        <v>0</v>
      </c>
      <c r="U33" s="589">
        <v>20329.611722077709</v>
      </c>
      <c r="V33" s="589">
        <v>0</v>
      </c>
      <c r="W33" s="589">
        <v>218.98117500000004</v>
      </c>
      <c r="X33" s="43"/>
    </row>
    <row r="34" spans="1:24" s="92" customFormat="1" ht="12.75" customHeight="1">
      <c r="A34" s="79">
        <v>28</v>
      </c>
      <c r="B34" s="98">
        <v>25</v>
      </c>
      <c r="C34" s="387" t="s">
        <v>696</v>
      </c>
      <c r="D34" s="589">
        <f t="shared" si="0"/>
        <v>109156.90655351178</v>
      </c>
      <c r="E34" s="589">
        <v>646.61097903609243</v>
      </c>
      <c r="F34" s="589">
        <v>0</v>
      </c>
      <c r="G34" s="589">
        <f t="shared" si="1"/>
        <v>14406.480908755017</v>
      </c>
      <c r="H34" s="589">
        <v>0</v>
      </c>
      <c r="I34" s="589">
        <v>607.81562811870469</v>
      </c>
      <c r="J34" s="589">
        <v>4705.9783565689313</v>
      </c>
      <c r="K34" s="589">
        <v>0</v>
      </c>
      <c r="L34" s="589">
        <v>6862.8706778130518</v>
      </c>
      <c r="M34" s="589">
        <v>0</v>
      </c>
      <c r="N34" s="589">
        <v>2229.8162462543305</v>
      </c>
      <c r="O34" s="589">
        <v>35958.111656234738</v>
      </c>
      <c r="P34" s="589">
        <f t="shared" si="2"/>
        <v>1241.728751431064</v>
      </c>
      <c r="Q34" s="589">
        <v>0</v>
      </c>
      <c r="R34" s="589">
        <v>1224.728751431064</v>
      </c>
      <c r="S34" s="589">
        <v>0</v>
      </c>
      <c r="T34" s="589">
        <v>17</v>
      </c>
      <c r="U34" s="589">
        <v>54114.986820868929</v>
      </c>
      <c r="V34" s="589">
        <v>0</v>
      </c>
      <c r="W34" s="589">
        <v>2788.9874371859296</v>
      </c>
      <c r="X34" s="43"/>
    </row>
    <row r="35" spans="1:24" s="92" customFormat="1" ht="12.75" customHeight="1">
      <c r="A35" s="79">
        <v>29</v>
      </c>
      <c r="B35" s="98">
        <v>26</v>
      </c>
      <c r="C35" s="387" t="s">
        <v>346</v>
      </c>
      <c r="D35" s="589">
        <f t="shared" si="0"/>
        <v>33508.896563799557</v>
      </c>
      <c r="E35" s="589">
        <v>0</v>
      </c>
      <c r="F35" s="589">
        <v>0</v>
      </c>
      <c r="G35" s="589">
        <f t="shared" si="1"/>
        <v>3930.7294630465281</v>
      </c>
      <c r="H35" s="589">
        <v>0</v>
      </c>
      <c r="I35" s="589">
        <v>311.52119657347043</v>
      </c>
      <c r="J35" s="589">
        <v>2278.2453784120612</v>
      </c>
      <c r="K35" s="589">
        <v>0</v>
      </c>
      <c r="L35" s="589">
        <v>1194.4876881170103</v>
      </c>
      <c r="M35" s="589">
        <v>0</v>
      </c>
      <c r="N35" s="589">
        <v>146.4751999439863</v>
      </c>
      <c r="O35" s="589">
        <v>5904.7294388535538</v>
      </c>
      <c r="P35" s="589">
        <f t="shared" si="2"/>
        <v>170.87877664354011</v>
      </c>
      <c r="Q35" s="589">
        <v>0</v>
      </c>
      <c r="R35" s="589">
        <v>170.0951766435401</v>
      </c>
      <c r="S35" s="589">
        <v>0.78359999999999996</v>
      </c>
      <c r="T35" s="589">
        <v>0</v>
      </c>
      <c r="U35" s="589">
        <v>20232.267099058281</v>
      </c>
      <c r="V35" s="589">
        <v>0</v>
      </c>
      <c r="W35" s="589">
        <v>3270.2917861976548</v>
      </c>
      <c r="X35" s="43"/>
    </row>
    <row r="36" spans="1:24" s="92" customFormat="1" ht="12.75" customHeight="1">
      <c r="A36" s="79">
        <v>30</v>
      </c>
      <c r="B36" s="98">
        <v>27</v>
      </c>
      <c r="C36" s="387" t="s">
        <v>199</v>
      </c>
      <c r="D36" s="589">
        <f t="shared" si="0"/>
        <v>37211.590887247912</v>
      </c>
      <c r="E36" s="589">
        <v>250.99999999997721</v>
      </c>
      <c r="F36" s="589">
        <v>0</v>
      </c>
      <c r="G36" s="589">
        <f t="shared" si="1"/>
        <v>5781.4811619829788</v>
      </c>
      <c r="H36" s="589">
        <v>0</v>
      </c>
      <c r="I36" s="589">
        <v>458.34467899227451</v>
      </c>
      <c r="J36" s="589">
        <v>3376.0669829696808</v>
      </c>
      <c r="K36" s="589">
        <v>0</v>
      </c>
      <c r="L36" s="589">
        <v>1836.3563363023527</v>
      </c>
      <c r="M36" s="589">
        <v>0</v>
      </c>
      <c r="N36" s="589">
        <v>110.71316371867124</v>
      </c>
      <c r="O36" s="589">
        <v>6085.9492208204974</v>
      </c>
      <c r="P36" s="589">
        <f t="shared" si="2"/>
        <v>252.17887950259004</v>
      </c>
      <c r="Q36" s="589">
        <v>0</v>
      </c>
      <c r="R36" s="589">
        <v>251.2577358518848</v>
      </c>
      <c r="S36" s="589">
        <v>0.9211436507052202</v>
      </c>
      <c r="T36" s="589">
        <v>0</v>
      </c>
      <c r="U36" s="589">
        <v>22938.536138744214</v>
      </c>
      <c r="V36" s="589">
        <v>0</v>
      </c>
      <c r="W36" s="589">
        <v>1902.4454861976549</v>
      </c>
      <c r="X36" s="43"/>
    </row>
    <row r="37" spans="1:24" s="92" customFormat="1" ht="12.75" customHeight="1">
      <c r="A37" s="79">
        <v>31</v>
      </c>
      <c r="B37" s="98">
        <v>28</v>
      </c>
      <c r="C37" s="387" t="s">
        <v>697</v>
      </c>
      <c r="D37" s="589">
        <f t="shared" si="0"/>
        <v>93981.990283114486</v>
      </c>
      <c r="E37" s="589">
        <v>86</v>
      </c>
      <c r="F37" s="589">
        <v>0</v>
      </c>
      <c r="G37" s="589">
        <f t="shared" si="1"/>
        <v>18711.721707603181</v>
      </c>
      <c r="H37" s="589">
        <v>0</v>
      </c>
      <c r="I37" s="589">
        <v>1053.0808696787481</v>
      </c>
      <c r="J37" s="589">
        <v>8024.2520424157156</v>
      </c>
      <c r="K37" s="589">
        <v>0</v>
      </c>
      <c r="L37" s="589">
        <v>9010.4267907018311</v>
      </c>
      <c r="M37" s="589">
        <v>44</v>
      </c>
      <c r="N37" s="589">
        <v>579.96200480688617</v>
      </c>
      <c r="O37" s="589">
        <v>25517.926737589645</v>
      </c>
      <c r="P37" s="589">
        <f t="shared" si="2"/>
        <v>1017.6226718685936</v>
      </c>
      <c r="Q37" s="589">
        <v>0</v>
      </c>
      <c r="R37" s="589">
        <v>1010.6226718685936</v>
      </c>
      <c r="S37" s="589">
        <v>0</v>
      </c>
      <c r="T37" s="589">
        <v>7</v>
      </c>
      <c r="U37" s="589">
        <v>43026.723353657755</v>
      </c>
      <c r="V37" s="589">
        <v>0</v>
      </c>
      <c r="W37" s="589">
        <v>5621.9958123953102</v>
      </c>
      <c r="X37" s="43"/>
    </row>
    <row r="38" spans="1:24" s="92" customFormat="1" ht="12.75" customHeight="1">
      <c r="A38" s="79">
        <v>32</v>
      </c>
      <c r="B38" s="98">
        <v>29</v>
      </c>
      <c r="C38" s="387" t="s">
        <v>200</v>
      </c>
      <c r="D38" s="589">
        <f t="shared" si="0"/>
        <v>125625.91757747994</v>
      </c>
      <c r="E38" s="589">
        <v>487</v>
      </c>
      <c r="F38" s="589">
        <v>0</v>
      </c>
      <c r="G38" s="589">
        <f t="shared" si="1"/>
        <v>13727.997739903512</v>
      </c>
      <c r="H38" s="589">
        <v>0</v>
      </c>
      <c r="I38" s="589">
        <v>1393.3704742251202</v>
      </c>
      <c r="J38" s="589">
        <v>10195.285887235254</v>
      </c>
      <c r="K38" s="589">
        <v>0</v>
      </c>
      <c r="L38" s="589">
        <v>1889.0206724705859</v>
      </c>
      <c r="M38" s="589">
        <v>0</v>
      </c>
      <c r="N38" s="589">
        <v>250.32070597255446</v>
      </c>
      <c r="O38" s="589">
        <v>32019.644380424197</v>
      </c>
      <c r="P38" s="589">
        <f t="shared" si="2"/>
        <v>1275.582821800703</v>
      </c>
      <c r="Q38" s="589">
        <v>0</v>
      </c>
      <c r="R38" s="589">
        <v>1274.582821800703</v>
      </c>
      <c r="S38" s="589">
        <v>0</v>
      </c>
      <c r="T38" s="589">
        <v>1</v>
      </c>
      <c r="U38" s="589">
        <v>59691.269832252685</v>
      </c>
      <c r="V38" s="589">
        <v>0</v>
      </c>
      <c r="W38" s="589">
        <v>18424.422803098827</v>
      </c>
      <c r="X38" s="43"/>
    </row>
    <row r="39" spans="1:24" s="92" customFormat="1" ht="12.75" customHeight="1">
      <c r="A39" s="79">
        <v>33</v>
      </c>
      <c r="B39" s="98">
        <v>30</v>
      </c>
      <c r="C39" s="387" t="s">
        <v>347</v>
      </c>
      <c r="D39" s="589">
        <f t="shared" ref="D39:D70" si="3">SUM(E39:G39,O39:P39,U39:W39)</f>
        <v>14175.640754161217</v>
      </c>
      <c r="E39" s="589">
        <v>0</v>
      </c>
      <c r="F39" s="589">
        <v>0</v>
      </c>
      <c r="G39" s="589">
        <f t="shared" si="1"/>
        <v>1753.2771258354658</v>
      </c>
      <c r="H39" s="589">
        <v>0</v>
      </c>
      <c r="I39" s="589">
        <v>158.40234986411761</v>
      </c>
      <c r="J39" s="589">
        <v>1226.6208166742376</v>
      </c>
      <c r="K39" s="589">
        <v>0</v>
      </c>
      <c r="L39" s="589">
        <v>363.89755158875812</v>
      </c>
      <c r="M39" s="589">
        <v>0</v>
      </c>
      <c r="N39" s="589">
        <v>4.356407708352112</v>
      </c>
      <c r="O39" s="589">
        <v>6026.4421109899258</v>
      </c>
      <c r="P39" s="589">
        <f t="shared" si="2"/>
        <v>88.458040501684835</v>
      </c>
      <c r="Q39" s="589">
        <v>0</v>
      </c>
      <c r="R39" s="589">
        <v>88.458040501684835</v>
      </c>
      <c r="S39" s="589">
        <v>0</v>
      </c>
      <c r="T39" s="589">
        <v>0</v>
      </c>
      <c r="U39" s="589">
        <v>5203.8873268341404</v>
      </c>
      <c r="V39" s="589">
        <v>0</v>
      </c>
      <c r="W39" s="589">
        <v>1103.5761499999999</v>
      </c>
      <c r="X39" s="43"/>
    </row>
    <row r="40" spans="1:24" s="92" customFormat="1" ht="12.75" customHeight="1">
      <c r="A40" s="79">
        <v>34</v>
      </c>
      <c r="B40" s="98" t="s">
        <v>201</v>
      </c>
      <c r="C40" s="387" t="s">
        <v>348</v>
      </c>
      <c r="D40" s="589">
        <f t="shared" si="3"/>
        <v>29374.868858504193</v>
      </c>
      <c r="E40" s="589">
        <v>0</v>
      </c>
      <c r="F40" s="589">
        <v>0</v>
      </c>
      <c r="G40" s="589">
        <f t="shared" si="1"/>
        <v>5221.9413323987637</v>
      </c>
      <c r="H40" s="589">
        <v>0</v>
      </c>
      <c r="I40" s="589">
        <v>227.67019445917865</v>
      </c>
      <c r="J40" s="589">
        <v>1711.0284111343249</v>
      </c>
      <c r="K40" s="589">
        <v>0</v>
      </c>
      <c r="L40" s="589">
        <v>2780.9659187264315</v>
      </c>
      <c r="M40" s="589">
        <v>0</v>
      </c>
      <c r="N40" s="589">
        <v>502.27680807882882</v>
      </c>
      <c r="O40" s="589">
        <v>6822.674043225029</v>
      </c>
      <c r="P40" s="589">
        <f t="shared" si="2"/>
        <v>1761.2430253053328</v>
      </c>
      <c r="Q40" s="589">
        <v>0</v>
      </c>
      <c r="R40" s="589">
        <v>1704.8498253053328</v>
      </c>
      <c r="S40" s="589">
        <v>0.39319999999999999</v>
      </c>
      <c r="T40" s="589">
        <v>56</v>
      </c>
      <c r="U40" s="589">
        <v>12526.167195284455</v>
      </c>
      <c r="V40" s="589">
        <v>0</v>
      </c>
      <c r="W40" s="589">
        <v>3042.8432622906121</v>
      </c>
      <c r="X40" s="43"/>
    </row>
    <row r="41" spans="1:24" s="92" customFormat="1" ht="12.75" customHeight="1">
      <c r="A41" s="79">
        <v>35</v>
      </c>
      <c r="B41" s="98">
        <v>33</v>
      </c>
      <c r="C41" s="387" t="s">
        <v>349</v>
      </c>
      <c r="D41" s="589">
        <f t="shared" si="3"/>
        <v>15182.33286082345</v>
      </c>
      <c r="E41" s="589">
        <v>0</v>
      </c>
      <c r="F41" s="589">
        <v>0</v>
      </c>
      <c r="G41" s="589">
        <f t="shared" si="1"/>
        <v>2796.1215779278818</v>
      </c>
      <c r="H41" s="589">
        <v>0</v>
      </c>
      <c r="I41" s="589">
        <v>229.79466342245885</v>
      </c>
      <c r="J41" s="589">
        <v>1798.5871035494974</v>
      </c>
      <c r="K41" s="589">
        <v>0</v>
      </c>
      <c r="L41" s="589">
        <v>646.45072922532597</v>
      </c>
      <c r="M41" s="589">
        <v>0</v>
      </c>
      <c r="N41" s="589">
        <v>121.28908173059961</v>
      </c>
      <c r="O41" s="589">
        <v>3021.1821151634922</v>
      </c>
      <c r="P41" s="589">
        <f t="shared" si="2"/>
        <v>136.74154483812055</v>
      </c>
      <c r="Q41" s="589">
        <v>0</v>
      </c>
      <c r="R41" s="589">
        <v>136.71210941907717</v>
      </c>
      <c r="S41" s="589">
        <v>2.9435419043392738E-2</v>
      </c>
      <c r="T41" s="589">
        <v>0</v>
      </c>
      <c r="U41" s="589">
        <v>9067.8035728939558</v>
      </c>
      <c r="V41" s="589">
        <v>0</v>
      </c>
      <c r="W41" s="589">
        <v>160.48405</v>
      </c>
      <c r="X41" s="43"/>
    </row>
    <row r="42" spans="1:24" s="92" customFormat="1" ht="12.75" customHeight="1">
      <c r="A42" s="79">
        <v>36</v>
      </c>
      <c r="B42" s="98" t="s">
        <v>203</v>
      </c>
      <c r="C42" s="385" t="s">
        <v>350</v>
      </c>
      <c r="D42" s="589">
        <f t="shared" si="3"/>
        <v>5808241.6108453451</v>
      </c>
      <c r="E42" s="589">
        <v>1143695</v>
      </c>
      <c r="F42" s="589">
        <v>1536047</v>
      </c>
      <c r="G42" s="589">
        <f t="shared" si="1"/>
        <v>71711.633255992521</v>
      </c>
      <c r="H42" s="589">
        <v>0</v>
      </c>
      <c r="I42" s="589">
        <v>674.62317807969737</v>
      </c>
      <c r="J42" s="589">
        <v>5317.6548908583727</v>
      </c>
      <c r="K42" s="589">
        <v>0</v>
      </c>
      <c r="L42" s="589">
        <v>13779.801588476261</v>
      </c>
      <c r="M42" s="589">
        <v>24993</v>
      </c>
      <c r="N42" s="589">
        <v>26946.553598578183</v>
      </c>
      <c r="O42" s="589">
        <v>821791.99675416469</v>
      </c>
      <c r="P42" s="589">
        <f t="shared" si="2"/>
        <v>958801.643402235</v>
      </c>
      <c r="Q42" s="589">
        <v>355698</v>
      </c>
      <c r="R42" s="589">
        <v>450940.31294223503</v>
      </c>
      <c r="S42" s="589">
        <v>5144.3304600000001</v>
      </c>
      <c r="T42" s="589">
        <v>147019</v>
      </c>
      <c r="U42" s="589">
        <v>171242.33743295254</v>
      </c>
      <c r="V42" s="589">
        <v>1085011</v>
      </c>
      <c r="W42" s="589">
        <v>19941</v>
      </c>
      <c r="X42" s="43"/>
    </row>
    <row r="43" spans="1:24" s="92" customFormat="1" ht="12.75" customHeight="1">
      <c r="A43" s="79">
        <v>37</v>
      </c>
      <c r="B43" s="98" t="s">
        <v>205</v>
      </c>
      <c r="C43" s="387" t="s">
        <v>351</v>
      </c>
      <c r="D43" s="589">
        <f t="shared" si="3"/>
        <v>5780844.0931250732</v>
      </c>
      <c r="E43" s="589">
        <v>1143695</v>
      </c>
      <c r="F43" s="589">
        <v>1536047</v>
      </c>
      <c r="G43" s="589">
        <f t="shared" si="1"/>
        <v>70325.34557515019</v>
      </c>
      <c r="H43" s="589">
        <v>0</v>
      </c>
      <c r="I43" s="589">
        <v>516.28911818439246</v>
      </c>
      <c r="J43" s="589">
        <v>4107.8573879739124</v>
      </c>
      <c r="K43" s="589">
        <v>0</v>
      </c>
      <c r="L43" s="589">
        <v>13766</v>
      </c>
      <c r="M43" s="589">
        <v>24993</v>
      </c>
      <c r="N43" s="589">
        <v>26942.199068991882</v>
      </c>
      <c r="O43" s="589">
        <v>806524.35227173043</v>
      </c>
      <c r="P43" s="589">
        <f t="shared" si="2"/>
        <v>956644.39527819247</v>
      </c>
      <c r="Q43" s="589">
        <v>355698</v>
      </c>
      <c r="R43" s="589">
        <v>448783.06481819251</v>
      </c>
      <c r="S43" s="589">
        <v>5144.3304600000001</v>
      </c>
      <c r="T43" s="589">
        <v>147019</v>
      </c>
      <c r="U43" s="589">
        <v>162656</v>
      </c>
      <c r="V43" s="589">
        <v>1085011</v>
      </c>
      <c r="W43" s="589">
        <v>19941</v>
      </c>
      <c r="X43" s="43"/>
    </row>
    <row r="44" spans="1:24" s="92" customFormat="1" ht="12.75" customHeight="1">
      <c r="A44" s="79">
        <v>38</v>
      </c>
      <c r="B44" s="98" t="s">
        <v>206</v>
      </c>
      <c r="C44" s="387" t="s">
        <v>352</v>
      </c>
      <c r="D44" s="589">
        <f t="shared" si="3"/>
        <v>27397.517720271739</v>
      </c>
      <c r="E44" s="589">
        <v>0</v>
      </c>
      <c r="F44" s="589">
        <v>0</v>
      </c>
      <c r="G44" s="589">
        <f t="shared" si="1"/>
        <v>1386.2876808423248</v>
      </c>
      <c r="H44" s="589">
        <v>0</v>
      </c>
      <c r="I44" s="589">
        <v>158.33405989530499</v>
      </c>
      <c r="J44" s="589">
        <v>1209.7975028844601</v>
      </c>
      <c r="K44" s="589">
        <v>0</v>
      </c>
      <c r="L44" s="589">
        <v>13.801588476260596</v>
      </c>
      <c r="M44" s="589">
        <v>0</v>
      </c>
      <c r="N44" s="589">
        <v>4.3545295862990399</v>
      </c>
      <c r="O44" s="589">
        <v>15267.644482434311</v>
      </c>
      <c r="P44" s="589">
        <f t="shared" si="2"/>
        <v>2157.2481240425664</v>
      </c>
      <c r="Q44" s="589">
        <v>0</v>
      </c>
      <c r="R44" s="589">
        <v>2157.2481240425664</v>
      </c>
      <c r="S44" s="589">
        <v>0</v>
      </c>
      <c r="T44" s="589">
        <v>0</v>
      </c>
      <c r="U44" s="589">
        <v>8586.3374329525359</v>
      </c>
      <c r="V44" s="589">
        <v>0</v>
      </c>
      <c r="W44" s="589">
        <v>0</v>
      </c>
      <c r="X44" s="43"/>
    </row>
    <row r="45" spans="1:24" s="92" customFormat="1" ht="12.75" customHeight="1">
      <c r="A45" s="79">
        <v>39</v>
      </c>
      <c r="B45" s="98" t="s">
        <v>208</v>
      </c>
      <c r="C45" s="385" t="s">
        <v>353</v>
      </c>
      <c r="D45" s="589">
        <f t="shared" si="3"/>
        <v>93093.246049620982</v>
      </c>
      <c r="E45" s="589">
        <v>0</v>
      </c>
      <c r="F45" s="589">
        <v>0</v>
      </c>
      <c r="G45" s="589">
        <f t="shared" si="1"/>
        <v>52575.709933491533</v>
      </c>
      <c r="H45" s="589">
        <v>0</v>
      </c>
      <c r="I45" s="589">
        <v>2391.4891156249664</v>
      </c>
      <c r="J45" s="589">
        <v>49239.387957687555</v>
      </c>
      <c r="K45" s="589">
        <v>0</v>
      </c>
      <c r="L45" s="589">
        <v>553.90572972112818</v>
      </c>
      <c r="M45" s="589">
        <v>323.15600000000001</v>
      </c>
      <c r="N45" s="589">
        <v>67.771130457887267</v>
      </c>
      <c r="O45" s="589">
        <v>514.79393865141469</v>
      </c>
      <c r="P45" s="589">
        <f t="shared" si="2"/>
        <v>13604.733803764169</v>
      </c>
      <c r="Q45" s="589">
        <v>0</v>
      </c>
      <c r="R45" s="589">
        <v>12041.733803764169</v>
      </c>
      <c r="S45" s="589">
        <v>0</v>
      </c>
      <c r="T45" s="589">
        <v>1563</v>
      </c>
      <c r="U45" s="589">
        <v>26338.014655120896</v>
      </c>
      <c r="V45" s="589">
        <v>0</v>
      </c>
      <c r="W45" s="589">
        <v>59.993718592964825</v>
      </c>
      <c r="X45" s="43"/>
    </row>
    <row r="46" spans="1:24" s="92" customFormat="1" ht="12.75" customHeight="1">
      <c r="A46" s="79">
        <v>40</v>
      </c>
      <c r="B46" s="98">
        <v>36</v>
      </c>
      <c r="C46" s="387" t="s">
        <v>354</v>
      </c>
      <c r="D46" s="589">
        <f t="shared" si="3"/>
        <v>21570.890201903803</v>
      </c>
      <c r="E46" s="589">
        <v>0</v>
      </c>
      <c r="F46" s="589">
        <v>0</v>
      </c>
      <c r="G46" s="589">
        <f t="shared" si="1"/>
        <v>874.52541916203347</v>
      </c>
      <c r="H46" s="589">
        <v>0</v>
      </c>
      <c r="I46" s="589">
        <v>47.758701211040801</v>
      </c>
      <c r="J46" s="589">
        <v>766.16642668457905</v>
      </c>
      <c r="K46" s="589">
        <v>0</v>
      </c>
      <c r="L46" s="589">
        <v>59.286823541502045</v>
      </c>
      <c r="M46" s="589">
        <v>0</v>
      </c>
      <c r="N46" s="589">
        <v>1.3134677249115347</v>
      </c>
      <c r="O46" s="589">
        <v>10.495144194161893</v>
      </c>
      <c r="P46" s="589">
        <f t="shared" si="2"/>
        <v>56.357624310998894</v>
      </c>
      <c r="Q46" s="589">
        <v>0</v>
      </c>
      <c r="R46" s="589">
        <v>56.357624310998894</v>
      </c>
      <c r="S46" s="589">
        <v>0</v>
      </c>
      <c r="T46" s="589">
        <v>0</v>
      </c>
      <c r="U46" s="589">
        <v>20629.51201423661</v>
      </c>
      <c r="V46" s="589">
        <v>0</v>
      </c>
      <c r="W46" s="589">
        <v>0</v>
      </c>
      <c r="X46" s="43"/>
    </row>
    <row r="47" spans="1:24" s="92" customFormat="1" ht="12.75" customHeight="1">
      <c r="A47" s="79">
        <v>41</v>
      </c>
      <c r="B47" s="98" t="s">
        <v>211</v>
      </c>
      <c r="C47" s="387" t="s">
        <v>355</v>
      </c>
      <c r="D47" s="589">
        <f t="shared" si="3"/>
        <v>71522.355847717175</v>
      </c>
      <c r="E47" s="589">
        <v>0</v>
      </c>
      <c r="F47" s="589">
        <v>0</v>
      </c>
      <c r="G47" s="589">
        <f t="shared" si="1"/>
        <v>51701.184514329507</v>
      </c>
      <c r="H47" s="589">
        <v>0</v>
      </c>
      <c r="I47" s="589">
        <v>2343.7304144139257</v>
      </c>
      <c r="J47" s="589">
        <v>48473.221531002979</v>
      </c>
      <c r="K47" s="589">
        <v>0</v>
      </c>
      <c r="L47" s="589">
        <v>494.61890617962615</v>
      </c>
      <c r="M47" s="589">
        <v>323.15600000000001</v>
      </c>
      <c r="N47" s="589">
        <v>66.457662732975734</v>
      </c>
      <c r="O47" s="589">
        <v>504.29879445725271</v>
      </c>
      <c r="P47" s="589">
        <f t="shared" si="2"/>
        <v>13548.376179453171</v>
      </c>
      <c r="Q47" s="589">
        <v>0</v>
      </c>
      <c r="R47" s="589">
        <v>11985.376179453171</v>
      </c>
      <c r="S47" s="589">
        <v>0</v>
      </c>
      <c r="T47" s="589">
        <v>1563</v>
      </c>
      <c r="U47" s="589">
        <v>5708.502640884285</v>
      </c>
      <c r="V47" s="589">
        <v>0</v>
      </c>
      <c r="W47" s="589">
        <v>59.993718592964825</v>
      </c>
      <c r="X47" s="43"/>
    </row>
    <row r="48" spans="1:24" s="92" customFormat="1" ht="12.75" customHeight="1">
      <c r="A48" s="79">
        <v>42</v>
      </c>
      <c r="B48" s="98">
        <v>37</v>
      </c>
      <c r="C48" s="388" t="s">
        <v>356</v>
      </c>
      <c r="D48" s="589">
        <f t="shared" si="3"/>
        <v>9097.9271961111081</v>
      </c>
      <c r="E48" s="589">
        <v>0</v>
      </c>
      <c r="F48" s="589">
        <v>0</v>
      </c>
      <c r="G48" s="589">
        <f t="shared" si="1"/>
        <v>5445.1763245834018</v>
      </c>
      <c r="H48" s="589">
        <v>0</v>
      </c>
      <c r="I48" s="589">
        <v>596.00781375741326</v>
      </c>
      <c r="J48" s="589">
        <v>4824.0760036107094</v>
      </c>
      <c r="K48" s="589">
        <v>0</v>
      </c>
      <c r="L48" s="589">
        <v>8.7010014306860306</v>
      </c>
      <c r="M48" s="589">
        <v>0</v>
      </c>
      <c r="N48" s="589">
        <v>16.391505784593488</v>
      </c>
      <c r="O48" s="589">
        <v>16.177921669570665</v>
      </c>
      <c r="P48" s="589">
        <f t="shared" si="2"/>
        <v>313.54885242975195</v>
      </c>
      <c r="Q48" s="589">
        <v>0</v>
      </c>
      <c r="R48" s="589">
        <v>313.54885242975195</v>
      </c>
      <c r="S48" s="589">
        <v>0</v>
      </c>
      <c r="T48" s="589">
        <v>0</v>
      </c>
      <c r="U48" s="589">
        <v>3323.0240974283847</v>
      </c>
      <c r="V48" s="589">
        <v>0</v>
      </c>
      <c r="W48" s="589">
        <v>0</v>
      </c>
      <c r="X48" s="43"/>
    </row>
    <row r="49" spans="1:24" s="92" customFormat="1" ht="12.75" customHeight="1">
      <c r="A49" s="79">
        <v>43</v>
      </c>
      <c r="B49" s="98" t="s">
        <v>214</v>
      </c>
      <c r="C49" s="388" t="s">
        <v>357</v>
      </c>
      <c r="D49" s="589">
        <f t="shared" si="3"/>
        <v>62424.428651606075</v>
      </c>
      <c r="E49" s="589">
        <v>0</v>
      </c>
      <c r="F49" s="589">
        <v>0</v>
      </c>
      <c r="G49" s="589">
        <f t="shared" si="1"/>
        <v>46256.008189746106</v>
      </c>
      <c r="H49" s="589">
        <v>0</v>
      </c>
      <c r="I49" s="589">
        <v>1747.7226006565124</v>
      </c>
      <c r="J49" s="589">
        <v>43649.145527392269</v>
      </c>
      <c r="K49" s="589">
        <v>0</v>
      </c>
      <c r="L49" s="589">
        <v>485.91790474894015</v>
      </c>
      <c r="M49" s="589">
        <v>323.15600000000001</v>
      </c>
      <c r="N49" s="589">
        <v>50.066156948382243</v>
      </c>
      <c r="O49" s="589">
        <v>488.12087278768206</v>
      </c>
      <c r="P49" s="589">
        <f t="shared" si="2"/>
        <v>13234.827327023419</v>
      </c>
      <c r="Q49" s="589">
        <v>0</v>
      </c>
      <c r="R49" s="589">
        <v>11671.827327023419</v>
      </c>
      <c r="S49" s="589">
        <v>0</v>
      </c>
      <c r="T49" s="589">
        <v>1563</v>
      </c>
      <c r="U49" s="589">
        <v>2385.4785434559003</v>
      </c>
      <c r="V49" s="589">
        <v>0</v>
      </c>
      <c r="W49" s="589">
        <v>59.993718592964825</v>
      </c>
      <c r="X49" s="43"/>
    </row>
    <row r="50" spans="1:24" s="92" customFormat="1" ht="12.75" customHeight="1">
      <c r="A50" s="79">
        <v>44</v>
      </c>
      <c r="B50" s="98" t="s">
        <v>215</v>
      </c>
      <c r="C50" s="385" t="s">
        <v>745</v>
      </c>
      <c r="D50" s="589">
        <f t="shared" si="3"/>
        <v>249441.66335693456</v>
      </c>
      <c r="E50" s="589">
        <v>0</v>
      </c>
      <c r="F50" s="589">
        <v>0</v>
      </c>
      <c r="G50" s="589">
        <f t="shared" si="1"/>
        <v>218328.61989396144</v>
      </c>
      <c r="H50" s="589">
        <v>0</v>
      </c>
      <c r="I50" s="589">
        <v>3385.791816673106</v>
      </c>
      <c r="J50" s="589">
        <v>65090.438284121876</v>
      </c>
      <c r="K50" s="589">
        <v>0</v>
      </c>
      <c r="L50" s="589">
        <v>14517.843594065145</v>
      </c>
      <c r="M50" s="589">
        <v>0</v>
      </c>
      <c r="N50" s="589">
        <v>135334.54619910131</v>
      </c>
      <c r="O50" s="589">
        <v>14324.295702543812</v>
      </c>
      <c r="P50" s="589">
        <f t="shared" si="2"/>
        <v>2776.8094734184888</v>
      </c>
      <c r="Q50" s="589">
        <v>0</v>
      </c>
      <c r="R50" s="589">
        <v>2776.8094734184888</v>
      </c>
      <c r="S50" s="589">
        <v>0</v>
      </c>
      <c r="T50" s="589">
        <v>0</v>
      </c>
      <c r="U50" s="589">
        <v>13871.952943627217</v>
      </c>
      <c r="V50" s="589">
        <v>0</v>
      </c>
      <c r="W50" s="589">
        <v>139.98534338358459</v>
      </c>
      <c r="X50" s="43"/>
    </row>
    <row r="51" spans="1:24" s="92" customFormat="1" ht="12.75" customHeight="1">
      <c r="A51" s="79">
        <v>45</v>
      </c>
      <c r="B51" s="98" t="s">
        <v>216</v>
      </c>
      <c r="C51" s="387" t="s">
        <v>358</v>
      </c>
      <c r="D51" s="589">
        <f t="shared" si="3"/>
        <v>174128.20458997626</v>
      </c>
      <c r="E51" s="589">
        <v>0</v>
      </c>
      <c r="F51" s="589">
        <v>0</v>
      </c>
      <c r="G51" s="589">
        <f t="shared" si="1"/>
        <v>163690.01726673968</v>
      </c>
      <c r="H51" s="589">
        <v>0</v>
      </c>
      <c r="I51" s="589">
        <v>1474.6592627505779</v>
      </c>
      <c r="J51" s="589">
        <v>23882.71215151123</v>
      </c>
      <c r="K51" s="589">
        <v>0</v>
      </c>
      <c r="L51" s="589">
        <v>4994.3247333643503</v>
      </c>
      <c r="M51" s="589">
        <v>0</v>
      </c>
      <c r="N51" s="589">
        <v>133338.32111911353</v>
      </c>
      <c r="O51" s="589">
        <v>4449.8559554657131</v>
      </c>
      <c r="P51" s="589">
        <f t="shared" si="2"/>
        <v>886.58619927419875</v>
      </c>
      <c r="Q51" s="589">
        <v>0</v>
      </c>
      <c r="R51" s="589">
        <v>886.58619927419875</v>
      </c>
      <c r="S51" s="589">
        <v>0</v>
      </c>
      <c r="T51" s="589">
        <v>0</v>
      </c>
      <c r="U51" s="589">
        <v>5061.7493561013571</v>
      </c>
      <c r="V51" s="589">
        <v>0</v>
      </c>
      <c r="W51" s="589">
        <v>39.995812395309883</v>
      </c>
      <c r="X51" s="43"/>
    </row>
    <row r="52" spans="1:24" s="92" customFormat="1" ht="12.75" customHeight="1">
      <c r="A52" s="79">
        <v>46</v>
      </c>
      <c r="B52" s="98">
        <v>43</v>
      </c>
      <c r="C52" s="387" t="s">
        <v>361</v>
      </c>
      <c r="D52" s="589">
        <f t="shared" si="3"/>
        <v>75313.45876695824</v>
      </c>
      <c r="E52" s="589">
        <v>0</v>
      </c>
      <c r="F52" s="589">
        <v>0</v>
      </c>
      <c r="G52" s="589">
        <f t="shared" si="1"/>
        <v>54638.60262722172</v>
      </c>
      <c r="H52" s="589">
        <v>0</v>
      </c>
      <c r="I52" s="589">
        <v>1911.1325539225281</v>
      </c>
      <c r="J52" s="589">
        <v>41207.726132610645</v>
      </c>
      <c r="K52" s="589">
        <v>0</v>
      </c>
      <c r="L52" s="589">
        <v>9523.5188607007949</v>
      </c>
      <c r="M52" s="589">
        <v>0</v>
      </c>
      <c r="N52" s="589">
        <v>1996.2250799877545</v>
      </c>
      <c r="O52" s="589">
        <v>9874.4397470780987</v>
      </c>
      <c r="P52" s="589">
        <f t="shared" si="2"/>
        <v>1890.2232741442904</v>
      </c>
      <c r="Q52" s="589">
        <v>0</v>
      </c>
      <c r="R52" s="589">
        <v>1890.2232741442904</v>
      </c>
      <c r="S52" s="589">
        <v>0</v>
      </c>
      <c r="T52" s="589">
        <v>0</v>
      </c>
      <c r="U52" s="589">
        <v>8810.2035875258589</v>
      </c>
      <c r="V52" s="589">
        <v>0</v>
      </c>
      <c r="W52" s="589">
        <v>99.989530988274709</v>
      </c>
      <c r="X52" s="43"/>
    </row>
    <row r="53" spans="1:24" s="92" customFormat="1" ht="12.75" customHeight="1">
      <c r="A53" s="79">
        <v>47</v>
      </c>
      <c r="B53" s="98" t="s">
        <v>218</v>
      </c>
      <c r="C53" s="385" t="s">
        <v>362</v>
      </c>
      <c r="D53" s="589">
        <f t="shared" si="3"/>
        <v>379662.03379352356</v>
      </c>
      <c r="E53" s="589">
        <v>327.56753836178967</v>
      </c>
      <c r="F53" s="589">
        <v>0</v>
      </c>
      <c r="G53" s="589">
        <f t="shared" si="1"/>
        <v>174077.03340632614</v>
      </c>
      <c r="H53" s="589">
        <v>0</v>
      </c>
      <c r="I53" s="589">
        <v>15322.34931046014</v>
      </c>
      <c r="J53" s="589">
        <v>107740.17081088081</v>
      </c>
      <c r="K53" s="589">
        <v>0</v>
      </c>
      <c r="L53" s="589">
        <v>48439.095491938482</v>
      </c>
      <c r="M53" s="589">
        <v>0</v>
      </c>
      <c r="N53" s="589">
        <v>2575.4177930467117</v>
      </c>
      <c r="O53" s="589">
        <v>76729.663129634166</v>
      </c>
      <c r="P53" s="589">
        <f t="shared" si="2"/>
        <v>8748.1802897756643</v>
      </c>
      <c r="Q53" s="589">
        <v>0</v>
      </c>
      <c r="R53" s="589">
        <v>8748.1802897756643</v>
      </c>
      <c r="S53" s="589">
        <v>0</v>
      </c>
      <c r="T53" s="589">
        <v>0</v>
      </c>
      <c r="U53" s="589">
        <v>116559.92653160333</v>
      </c>
      <c r="V53" s="589">
        <v>0</v>
      </c>
      <c r="W53" s="589">
        <v>3219.6628978224458</v>
      </c>
      <c r="X53" s="43"/>
    </row>
    <row r="54" spans="1:24" s="92" customFormat="1" ht="12.75" customHeight="1">
      <c r="A54" s="79">
        <v>48</v>
      </c>
      <c r="B54" s="98">
        <v>45</v>
      </c>
      <c r="C54" s="387" t="s">
        <v>57</v>
      </c>
      <c r="D54" s="589">
        <f t="shared" si="3"/>
        <v>42395.075729179211</v>
      </c>
      <c r="E54" s="589">
        <v>127.96563648152149</v>
      </c>
      <c r="F54" s="589">
        <v>0</v>
      </c>
      <c r="G54" s="589">
        <f t="shared" si="1"/>
        <v>15876.117515271539</v>
      </c>
      <c r="H54" s="589">
        <v>0</v>
      </c>
      <c r="I54" s="589">
        <v>580.52675069518205</v>
      </c>
      <c r="J54" s="589">
        <v>7947.3252152700834</v>
      </c>
      <c r="K54" s="589">
        <v>0</v>
      </c>
      <c r="L54" s="589">
        <v>7332.2998062866636</v>
      </c>
      <c r="M54" s="589">
        <v>0</v>
      </c>
      <c r="N54" s="589">
        <v>15.965743019611509</v>
      </c>
      <c r="O54" s="589">
        <v>11676.14568600442</v>
      </c>
      <c r="P54" s="589">
        <f t="shared" si="2"/>
        <v>684.21685737567338</v>
      </c>
      <c r="Q54" s="589">
        <v>0</v>
      </c>
      <c r="R54" s="589">
        <v>684.21685737567338</v>
      </c>
      <c r="S54" s="589">
        <v>0</v>
      </c>
      <c r="T54" s="589">
        <v>0</v>
      </c>
      <c r="U54" s="589">
        <v>13520.683426005859</v>
      </c>
      <c r="V54" s="589">
        <v>0</v>
      </c>
      <c r="W54" s="589">
        <v>509.946608040201</v>
      </c>
      <c r="X54" s="43"/>
    </row>
    <row r="55" spans="1:24" s="92" customFormat="1" ht="12.75" customHeight="1">
      <c r="A55" s="79">
        <v>49</v>
      </c>
      <c r="B55" s="98">
        <v>46</v>
      </c>
      <c r="C55" s="387" t="s">
        <v>363</v>
      </c>
      <c r="D55" s="589">
        <f t="shared" si="3"/>
        <v>111818.85626395795</v>
      </c>
      <c r="E55" s="589">
        <v>44.083855629997828</v>
      </c>
      <c r="F55" s="589">
        <v>0</v>
      </c>
      <c r="G55" s="589">
        <f t="shared" si="1"/>
        <v>66219.507793369528</v>
      </c>
      <c r="H55" s="589">
        <v>0</v>
      </c>
      <c r="I55" s="589">
        <v>4216.983241234564</v>
      </c>
      <c r="J55" s="589">
        <v>55867.940209251428</v>
      </c>
      <c r="K55" s="589">
        <v>0</v>
      </c>
      <c r="L55" s="589">
        <v>6018.6081700940249</v>
      </c>
      <c r="M55" s="589">
        <v>0</v>
      </c>
      <c r="N55" s="589">
        <v>115.97617278951384</v>
      </c>
      <c r="O55" s="589">
        <v>10543.825854049224</v>
      </c>
      <c r="P55" s="589">
        <f t="shared" si="2"/>
        <v>5603.7819330450211</v>
      </c>
      <c r="Q55" s="589">
        <v>0</v>
      </c>
      <c r="R55" s="589">
        <v>5603.7819330450211</v>
      </c>
      <c r="S55" s="589">
        <v>0</v>
      </c>
      <c r="T55" s="589">
        <v>0</v>
      </c>
      <c r="U55" s="589">
        <v>28807.719641934524</v>
      </c>
      <c r="V55" s="589">
        <v>0</v>
      </c>
      <c r="W55" s="589">
        <v>599.93718592964819</v>
      </c>
      <c r="X55" s="43"/>
    </row>
    <row r="56" spans="1:24" s="92" customFormat="1" ht="12.75" customHeight="1">
      <c r="A56" s="79">
        <v>50</v>
      </c>
      <c r="B56" s="98">
        <v>47</v>
      </c>
      <c r="C56" s="387" t="s">
        <v>364</v>
      </c>
      <c r="D56" s="589">
        <f t="shared" si="3"/>
        <v>225448.10180038639</v>
      </c>
      <c r="E56" s="589">
        <v>155.51804625027029</v>
      </c>
      <c r="F56" s="589">
        <v>0</v>
      </c>
      <c r="G56" s="589">
        <f t="shared" si="1"/>
        <v>91981.408097685082</v>
      </c>
      <c r="H56" s="589">
        <v>0</v>
      </c>
      <c r="I56" s="589">
        <v>10524.839318530394</v>
      </c>
      <c r="J56" s="589">
        <v>43924.9053863593</v>
      </c>
      <c r="K56" s="589">
        <v>0</v>
      </c>
      <c r="L56" s="589">
        <v>35088.187515557795</v>
      </c>
      <c r="M56" s="589">
        <v>0</v>
      </c>
      <c r="N56" s="589">
        <v>2443.4758772375862</v>
      </c>
      <c r="O56" s="589">
        <v>54509.691589580514</v>
      </c>
      <c r="P56" s="589">
        <f t="shared" si="2"/>
        <v>2460.1814993549706</v>
      </c>
      <c r="Q56" s="589">
        <v>0</v>
      </c>
      <c r="R56" s="589">
        <v>2460.1814993549706</v>
      </c>
      <c r="S56" s="589">
        <v>0</v>
      </c>
      <c r="T56" s="589">
        <v>0</v>
      </c>
      <c r="U56" s="589">
        <v>74231.523463662947</v>
      </c>
      <c r="V56" s="589">
        <v>0</v>
      </c>
      <c r="W56" s="589">
        <v>2109.7791038525966</v>
      </c>
      <c r="X56" s="43"/>
    </row>
    <row r="57" spans="1:24" s="92" customFormat="1" ht="12.75" customHeight="1">
      <c r="A57" s="79">
        <v>51</v>
      </c>
      <c r="B57" s="98" t="s">
        <v>219</v>
      </c>
      <c r="C57" s="385" t="s">
        <v>220</v>
      </c>
      <c r="D57" s="589">
        <f t="shared" si="3"/>
        <v>889924.22644280992</v>
      </c>
      <c r="E57" s="589">
        <v>0</v>
      </c>
      <c r="F57" s="589">
        <v>0</v>
      </c>
      <c r="G57" s="589">
        <f t="shared" si="1"/>
        <v>783565.55206393241</v>
      </c>
      <c r="H57" s="589">
        <v>0</v>
      </c>
      <c r="I57" s="589">
        <v>4186.3889685070562</v>
      </c>
      <c r="J57" s="589">
        <v>361341.85923405446</v>
      </c>
      <c r="K57" s="589">
        <v>393532.59600000002</v>
      </c>
      <c r="L57" s="589">
        <v>4490.9193059305017</v>
      </c>
      <c r="M57" s="589">
        <v>19901</v>
      </c>
      <c r="N57" s="589">
        <v>112.78855544039223</v>
      </c>
      <c r="O57" s="589">
        <v>8767.7054205563218</v>
      </c>
      <c r="P57" s="589">
        <f t="shared" si="2"/>
        <v>31007.723836938716</v>
      </c>
      <c r="Q57" s="589">
        <v>0</v>
      </c>
      <c r="R57" s="589">
        <v>31007.723836938716</v>
      </c>
      <c r="S57" s="589">
        <v>0</v>
      </c>
      <c r="T57" s="589">
        <v>0</v>
      </c>
      <c r="U57" s="589">
        <v>64513.461829925109</v>
      </c>
      <c r="V57" s="589">
        <v>0</v>
      </c>
      <c r="W57" s="589">
        <v>2069.7832914572864</v>
      </c>
      <c r="X57" s="43"/>
    </row>
    <row r="58" spans="1:24" s="92" customFormat="1" ht="12.75" customHeight="1">
      <c r="A58" s="79">
        <v>52</v>
      </c>
      <c r="B58" s="98" t="s">
        <v>221</v>
      </c>
      <c r="C58" s="387" t="s">
        <v>365</v>
      </c>
      <c r="D58" s="589">
        <f t="shared" si="3"/>
        <v>55539.76330324453</v>
      </c>
      <c r="E58" s="589">
        <v>0</v>
      </c>
      <c r="F58" s="589">
        <v>0</v>
      </c>
      <c r="G58" s="589">
        <f t="shared" si="1"/>
        <v>18842.22407703305</v>
      </c>
      <c r="H58" s="589">
        <v>0</v>
      </c>
      <c r="I58" s="589">
        <v>20.884376807826307</v>
      </c>
      <c r="J58" s="589">
        <v>18708.732592165165</v>
      </c>
      <c r="K58" s="589">
        <v>0</v>
      </c>
      <c r="L58" s="589">
        <v>112.03274246391804</v>
      </c>
      <c r="M58" s="589">
        <v>0</v>
      </c>
      <c r="N58" s="589">
        <v>0.57436559614040306</v>
      </c>
      <c r="O58" s="589">
        <v>310.2198824638902</v>
      </c>
      <c r="P58" s="589">
        <f t="shared" si="2"/>
        <v>1545.4377222655769</v>
      </c>
      <c r="Q58" s="589">
        <v>0</v>
      </c>
      <c r="R58" s="589">
        <v>1545.4377222655769</v>
      </c>
      <c r="S58" s="589">
        <v>0</v>
      </c>
      <c r="T58" s="589">
        <v>0</v>
      </c>
      <c r="U58" s="589">
        <v>34801.8858090867</v>
      </c>
      <c r="V58" s="589">
        <v>0</v>
      </c>
      <c r="W58" s="589">
        <v>39.995812395309883</v>
      </c>
      <c r="X58" s="43"/>
    </row>
    <row r="59" spans="1:24" s="92" customFormat="1" ht="12.75" customHeight="1">
      <c r="A59" s="79">
        <v>53</v>
      </c>
      <c r="B59" s="98" t="s">
        <v>222</v>
      </c>
      <c r="C59" s="387" t="s">
        <v>366</v>
      </c>
      <c r="D59" s="589">
        <f t="shared" si="3"/>
        <v>161153.66268135159</v>
      </c>
      <c r="E59" s="589">
        <v>0</v>
      </c>
      <c r="F59" s="589">
        <v>0</v>
      </c>
      <c r="G59" s="589">
        <f t="shared" si="1"/>
        <v>137477.71269082415</v>
      </c>
      <c r="H59" s="589">
        <v>0</v>
      </c>
      <c r="I59" s="589">
        <v>1652.2847381600993</v>
      </c>
      <c r="J59" s="589">
        <v>135720.69972010376</v>
      </c>
      <c r="K59" s="589">
        <v>0</v>
      </c>
      <c r="L59" s="589">
        <v>59.286823541502045</v>
      </c>
      <c r="M59" s="589">
        <v>0</v>
      </c>
      <c r="N59" s="589">
        <v>45.441409018792299</v>
      </c>
      <c r="O59" s="589">
        <v>117.12755974143472</v>
      </c>
      <c r="P59" s="589">
        <f t="shared" si="2"/>
        <v>11693.446965398562</v>
      </c>
      <c r="Q59" s="589">
        <v>0</v>
      </c>
      <c r="R59" s="589">
        <v>11693.446965398562</v>
      </c>
      <c r="S59" s="589">
        <v>0</v>
      </c>
      <c r="T59" s="589">
        <v>0</v>
      </c>
      <c r="U59" s="589">
        <v>11865.375465387446</v>
      </c>
      <c r="V59" s="589">
        <v>0</v>
      </c>
      <c r="W59" s="589">
        <v>0</v>
      </c>
      <c r="X59" s="43"/>
    </row>
    <row r="60" spans="1:24" s="92" customFormat="1" ht="12.75" customHeight="1">
      <c r="A60" s="79">
        <v>54</v>
      </c>
      <c r="B60" s="98">
        <v>50</v>
      </c>
      <c r="C60" s="387" t="s">
        <v>173</v>
      </c>
      <c r="D60" s="589">
        <f t="shared" si="3"/>
        <v>50444.941545232192</v>
      </c>
      <c r="E60" s="589">
        <v>0</v>
      </c>
      <c r="F60" s="589">
        <v>0</v>
      </c>
      <c r="G60" s="589">
        <f t="shared" si="1"/>
        <v>48362.554610123349</v>
      </c>
      <c r="H60" s="589">
        <v>0</v>
      </c>
      <c r="I60" s="589">
        <v>76.530767356382839</v>
      </c>
      <c r="J60" s="589">
        <v>28369.919080905016</v>
      </c>
      <c r="K60" s="589">
        <v>0</v>
      </c>
      <c r="L60" s="589">
        <v>0</v>
      </c>
      <c r="M60" s="589">
        <v>19901</v>
      </c>
      <c r="N60" s="589">
        <v>15.104761861951218</v>
      </c>
      <c r="O60" s="589">
        <v>0.79326589128188629</v>
      </c>
      <c r="P60" s="589">
        <f t="shared" si="2"/>
        <v>2081.5936692175619</v>
      </c>
      <c r="Q60" s="589">
        <v>0</v>
      </c>
      <c r="R60" s="589">
        <v>2081.5936692175619</v>
      </c>
      <c r="S60" s="589">
        <v>0</v>
      </c>
      <c r="T60" s="589">
        <v>0</v>
      </c>
      <c r="U60" s="589">
        <v>0</v>
      </c>
      <c r="V60" s="589">
        <v>0</v>
      </c>
      <c r="W60" s="589">
        <v>0</v>
      </c>
      <c r="X60" s="43"/>
    </row>
    <row r="61" spans="1:24" s="92" customFormat="1" ht="12.75" customHeight="1">
      <c r="A61" s="79">
        <v>55</v>
      </c>
      <c r="B61" s="98">
        <v>51</v>
      </c>
      <c r="C61" s="387" t="s">
        <v>174</v>
      </c>
      <c r="D61" s="589">
        <f t="shared" si="3"/>
        <v>407947.02298115287</v>
      </c>
      <c r="E61" s="589">
        <v>0</v>
      </c>
      <c r="F61" s="589">
        <v>0</v>
      </c>
      <c r="G61" s="589">
        <f t="shared" si="1"/>
        <v>406525.00078367029</v>
      </c>
      <c r="H61" s="589">
        <v>0</v>
      </c>
      <c r="I61" s="589">
        <v>643.12161682360272</v>
      </c>
      <c r="J61" s="589">
        <v>12209.00937615492</v>
      </c>
      <c r="K61" s="589">
        <v>393532.59600000002</v>
      </c>
      <c r="L61" s="589">
        <v>137.93276186234823</v>
      </c>
      <c r="M61" s="589">
        <v>0</v>
      </c>
      <c r="N61" s="589">
        <v>2.3410288294071542</v>
      </c>
      <c r="O61" s="589">
        <v>20.882532744244713</v>
      </c>
      <c r="P61" s="589">
        <f t="shared" si="2"/>
        <v>1401.1396647383324</v>
      </c>
      <c r="Q61" s="589">
        <v>0</v>
      </c>
      <c r="R61" s="589">
        <v>1401.1396647383324</v>
      </c>
      <c r="S61" s="589">
        <v>0</v>
      </c>
      <c r="T61" s="589">
        <v>0</v>
      </c>
      <c r="U61" s="589">
        <v>0</v>
      </c>
      <c r="V61" s="589">
        <v>0</v>
      </c>
      <c r="W61" s="589">
        <v>0</v>
      </c>
      <c r="X61" s="43"/>
    </row>
    <row r="62" spans="1:24" s="92" customFormat="1" ht="12.75" customHeight="1">
      <c r="A62" s="79">
        <v>56</v>
      </c>
      <c r="B62" s="98">
        <v>52</v>
      </c>
      <c r="C62" s="387" t="s">
        <v>367</v>
      </c>
      <c r="D62" s="589">
        <f t="shared" si="3"/>
        <v>168406.39903508808</v>
      </c>
      <c r="E62" s="589">
        <v>0</v>
      </c>
      <c r="F62" s="589">
        <v>0</v>
      </c>
      <c r="G62" s="589">
        <f t="shared" si="1"/>
        <v>131845.47936772933</v>
      </c>
      <c r="H62" s="589">
        <v>0</v>
      </c>
      <c r="I62" s="589">
        <v>809.72625788027074</v>
      </c>
      <c r="J62" s="589">
        <v>127519.66499381277</v>
      </c>
      <c r="K62" s="589">
        <v>0</v>
      </c>
      <c r="L62" s="589">
        <v>3493.8188901408839</v>
      </c>
      <c r="M62" s="589">
        <v>0</v>
      </c>
      <c r="N62" s="589">
        <v>22.269225895390544</v>
      </c>
      <c r="O62" s="589">
        <v>6398.463345588937</v>
      </c>
      <c r="P62" s="589">
        <f t="shared" si="2"/>
        <v>11582.30218469246</v>
      </c>
      <c r="Q62" s="589">
        <v>0</v>
      </c>
      <c r="R62" s="589">
        <v>11582.30218469246</v>
      </c>
      <c r="S62" s="589">
        <v>0</v>
      </c>
      <c r="T62" s="589">
        <v>0</v>
      </c>
      <c r="U62" s="589">
        <v>16770.343626189584</v>
      </c>
      <c r="V62" s="589">
        <v>0</v>
      </c>
      <c r="W62" s="589">
        <v>1809.8105108877719</v>
      </c>
      <c r="X62" s="43"/>
    </row>
    <row r="63" spans="1:24" s="92" customFormat="1" ht="12.75" customHeight="1">
      <c r="A63" s="79">
        <v>57</v>
      </c>
      <c r="B63" s="98">
        <v>53</v>
      </c>
      <c r="C63" s="387" t="s">
        <v>368</v>
      </c>
      <c r="D63" s="589">
        <f t="shared" si="3"/>
        <v>46432.436896740583</v>
      </c>
      <c r="E63" s="589">
        <v>0</v>
      </c>
      <c r="F63" s="589">
        <v>0</v>
      </c>
      <c r="G63" s="589">
        <f t="shared" si="1"/>
        <v>40512.580534552253</v>
      </c>
      <c r="H63" s="589">
        <v>0</v>
      </c>
      <c r="I63" s="589">
        <v>983.84121147887402</v>
      </c>
      <c r="J63" s="589">
        <v>38813.833470912825</v>
      </c>
      <c r="K63" s="589">
        <v>0</v>
      </c>
      <c r="L63" s="589">
        <v>687.84808792184981</v>
      </c>
      <c r="M63" s="589">
        <v>0</v>
      </c>
      <c r="N63" s="589">
        <v>27.057764238710607</v>
      </c>
      <c r="O63" s="589">
        <v>1920.2188341265332</v>
      </c>
      <c r="P63" s="589">
        <f t="shared" si="2"/>
        <v>2703.8036306262138</v>
      </c>
      <c r="Q63" s="589">
        <v>0</v>
      </c>
      <c r="R63" s="589">
        <v>2703.8036306262138</v>
      </c>
      <c r="S63" s="589">
        <v>0</v>
      </c>
      <c r="T63" s="589">
        <v>0</v>
      </c>
      <c r="U63" s="589">
        <v>1075.8569292613774</v>
      </c>
      <c r="V63" s="589">
        <v>0</v>
      </c>
      <c r="W63" s="589">
        <v>219.97696817420433</v>
      </c>
      <c r="X63" s="43"/>
    </row>
    <row r="64" spans="1:24" s="92" customFormat="1" ht="12.75" customHeight="1">
      <c r="A64" s="79">
        <v>58</v>
      </c>
      <c r="B64" s="98" t="s">
        <v>225</v>
      </c>
      <c r="C64" s="385" t="s">
        <v>369</v>
      </c>
      <c r="D64" s="589">
        <f t="shared" si="3"/>
        <v>105515.31867877765</v>
      </c>
      <c r="E64" s="589">
        <v>56.512726394367405</v>
      </c>
      <c r="F64" s="589">
        <v>0</v>
      </c>
      <c r="G64" s="589">
        <f t="shared" si="1"/>
        <v>29647.619220379245</v>
      </c>
      <c r="H64" s="589">
        <v>0</v>
      </c>
      <c r="I64" s="589">
        <v>1076.7684737179061</v>
      </c>
      <c r="J64" s="589">
        <v>2746.4441896539233</v>
      </c>
      <c r="K64" s="589">
        <v>0</v>
      </c>
      <c r="L64" s="589">
        <v>23053.313091783955</v>
      </c>
      <c r="M64" s="589">
        <v>0</v>
      </c>
      <c r="N64" s="589">
        <v>2771.0934652234596</v>
      </c>
      <c r="O64" s="589">
        <v>23171.41575118354</v>
      </c>
      <c r="P64" s="589">
        <f t="shared" si="2"/>
        <v>191.44919945983366</v>
      </c>
      <c r="Q64" s="589">
        <v>0</v>
      </c>
      <c r="R64" s="589">
        <v>191.44919945983366</v>
      </c>
      <c r="S64" s="589">
        <v>0</v>
      </c>
      <c r="T64" s="589">
        <v>0</v>
      </c>
      <c r="U64" s="589">
        <v>49938.584553554952</v>
      </c>
      <c r="V64" s="589">
        <v>0</v>
      </c>
      <c r="W64" s="589">
        <v>2509.7372278056946</v>
      </c>
      <c r="X64" s="43"/>
    </row>
    <row r="65" spans="1:24" s="92" customFormat="1" ht="12.75" customHeight="1">
      <c r="A65" s="79">
        <v>59</v>
      </c>
      <c r="B65" s="98" t="s">
        <v>674</v>
      </c>
      <c r="C65" s="385" t="s">
        <v>227</v>
      </c>
      <c r="D65" s="589">
        <f t="shared" si="3"/>
        <v>80868.785805790088</v>
      </c>
      <c r="E65" s="589">
        <v>0</v>
      </c>
      <c r="F65" s="589">
        <v>0</v>
      </c>
      <c r="G65" s="589">
        <f t="shared" si="1"/>
        <v>32339.626915538833</v>
      </c>
      <c r="H65" s="589">
        <v>0</v>
      </c>
      <c r="I65" s="589">
        <v>2396.062069875029</v>
      </c>
      <c r="J65" s="589">
        <v>24490.211068809207</v>
      </c>
      <c r="K65" s="589">
        <v>0</v>
      </c>
      <c r="L65" s="589">
        <v>5387.4568802501744</v>
      </c>
      <c r="M65" s="589">
        <v>0</v>
      </c>
      <c r="N65" s="589">
        <v>65.896896604424882</v>
      </c>
      <c r="O65" s="589">
        <v>15035.001022058277</v>
      </c>
      <c r="P65" s="589">
        <f t="shared" si="2"/>
        <v>2113.6895078025345</v>
      </c>
      <c r="Q65" s="589">
        <v>0</v>
      </c>
      <c r="R65" s="589">
        <v>2113.6895078025345</v>
      </c>
      <c r="S65" s="589">
        <v>0</v>
      </c>
      <c r="T65" s="589">
        <v>0</v>
      </c>
      <c r="U65" s="589">
        <v>29760.637958380408</v>
      </c>
      <c r="V65" s="589">
        <v>0</v>
      </c>
      <c r="W65" s="589">
        <v>1619.83040201005</v>
      </c>
      <c r="X65" s="43"/>
    </row>
    <row r="66" spans="1:24" s="92" customFormat="1" ht="12.75" customHeight="1">
      <c r="A66" s="79">
        <v>60</v>
      </c>
      <c r="B66" s="98" t="s">
        <v>675</v>
      </c>
      <c r="C66" s="385" t="s">
        <v>61</v>
      </c>
      <c r="D66" s="589">
        <f t="shared" si="3"/>
        <v>37806.455983871871</v>
      </c>
      <c r="E66" s="589">
        <v>0</v>
      </c>
      <c r="F66" s="589">
        <v>0</v>
      </c>
      <c r="G66" s="589">
        <f t="shared" si="1"/>
        <v>9562.0253305206988</v>
      </c>
      <c r="H66" s="589">
        <v>0</v>
      </c>
      <c r="I66" s="589">
        <v>746.85425046401565</v>
      </c>
      <c r="J66" s="589">
        <v>3419.5306427685478</v>
      </c>
      <c r="K66" s="589">
        <v>0</v>
      </c>
      <c r="L66" s="589">
        <v>5375.1003277725376</v>
      </c>
      <c r="M66" s="589">
        <v>0</v>
      </c>
      <c r="N66" s="589">
        <v>20.540109515597564</v>
      </c>
      <c r="O66" s="589">
        <v>14957.905795463023</v>
      </c>
      <c r="P66" s="589">
        <f t="shared" si="2"/>
        <v>254.52159360217411</v>
      </c>
      <c r="Q66" s="589">
        <v>0</v>
      </c>
      <c r="R66" s="589">
        <v>254.52159360217411</v>
      </c>
      <c r="S66" s="589">
        <v>0</v>
      </c>
      <c r="T66" s="589">
        <v>0</v>
      </c>
      <c r="U66" s="589">
        <v>11332.181237485309</v>
      </c>
      <c r="V66" s="589">
        <v>0</v>
      </c>
      <c r="W66" s="589">
        <v>1699.8220268006698</v>
      </c>
      <c r="X66" s="43"/>
    </row>
    <row r="67" spans="1:24" s="92" customFormat="1" ht="12.75" customHeight="1">
      <c r="A67" s="79">
        <v>61</v>
      </c>
      <c r="B67" s="98" t="s">
        <v>676</v>
      </c>
      <c r="C67" s="385" t="s">
        <v>370</v>
      </c>
      <c r="D67" s="589">
        <f t="shared" si="3"/>
        <v>41877.705497885261</v>
      </c>
      <c r="E67" s="589">
        <v>0</v>
      </c>
      <c r="F67" s="589">
        <v>0</v>
      </c>
      <c r="G67" s="589">
        <f t="shared" si="1"/>
        <v>13722.650000436695</v>
      </c>
      <c r="H67" s="589">
        <v>0</v>
      </c>
      <c r="I67" s="589">
        <v>1868.9951919762611</v>
      </c>
      <c r="J67" s="589">
        <v>10661.331713815243</v>
      </c>
      <c r="K67" s="589">
        <v>0</v>
      </c>
      <c r="L67" s="589">
        <v>1140.9216787685773</v>
      </c>
      <c r="M67" s="589">
        <v>0</v>
      </c>
      <c r="N67" s="589">
        <v>51.401415876614003</v>
      </c>
      <c r="O67" s="589">
        <v>3189.4075951710047</v>
      </c>
      <c r="P67" s="589">
        <f t="shared" si="2"/>
        <v>699.91343683963953</v>
      </c>
      <c r="Q67" s="589">
        <v>0</v>
      </c>
      <c r="R67" s="589">
        <v>699.91343683963953</v>
      </c>
      <c r="S67" s="589">
        <v>0</v>
      </c>
      <c r="T67" s="589">
        <v>0</v>
      </c>
      <c r="U67" s="589">
        <v>23905.772153880131</v>
      </c>
      <c r="V67" s="589">
        <v>0</v>
      </c>
      <c r="W67" s="589">
        <v>359.96231155778889</v>
      </c>
      <c r="X67" s="43"/>
    </row>
    <row r="68" spans="1:24" s="92" customFormat="1" ht="12.75" customHeight="1">
      <c r="A68" s="79">
        <v>62</v>
      </c>
      <c r="B68" s="98" t="s">
        <v>677</v>
      </c>
      <c r="C68" s="385" t="s">
        <v>228</v>
      </c>
      <c r="D68" s="589">
        <f t="shared" si="3"/>
        <v>142682.3850204921</v>
      </c>
      <c r="E68" s="589">
        <v>0</v>
      </c>
      <c r="F68" s="589">
        <v>0</v>
      </c>
      <c r="G68" s="589">
        <f t="shared" si="1"/>
        <v>90404.813507201659</v>
      </c>
      <c r="H68" s="589">
        <v>0</v>
      </c>
      <c r="I68" s="589">
        <v>13467.764009630753</v>
      </c>
      <c r="J68" s="589">
        <v>66732.874596372683</v>
      </c>
      <c r="K68" s="589">
        <v>0</v>
      </c>
      <c r="L68" s="589">
        <v>8853.4342208108737</v>
      </c>
      <c r="M68" s="589">
        <v>1.2480000000000002</v>
      </c>
      <c r="N68" s="589">
        <v>1349.4926803873327</v>
      </c>
      <c r="O68" s="589">
        <v>21139.828630137155</v>
      </c>
      <c r="P68" s="589">
        <f t="shared" si="2"/>
        <v>3956.5264258270163</v>
      </c>
      <c r="Q68" s="589">
        <v>0</v>
      </c>
      <c r="R68" s="589">
        <v>3956.5264258270163</v>
      </c>
      <c r="S68" s="589">
        <v>0</v>
      </c>
      <c r="T68" s="589">
        <v>0</v>
      </c>
      <c r="U68" s="589">
        <v>24601.486557828764</v>
      </c>
      <c r="V68" s="589">
        <v>0</v>
      </c>
      <c r="W68" s="589">
        <v>2579.7298994974872</v>
      </c>
      <c r="X68" s="43"/>
    </row>
    <row r="69" spans="1:24" s="92" customFormat="1" ht="12.75" customHeight="1">
      <c r="A69" s="79">
        <v>63</v>
      </c>
      <c r="B69" s="98" t="s">
        <v>678</v>
      </c>
      <c r="C69" s="385" t="s">
        <v>229</v>
      </c>
      <c r="D69" s="589">
        <f t="shared" si="3"/>
        <v>76839.297766819916</v>
      </c>
      <c r="E69" s="589">
        <v>0</v>
      </c>
      <c r="F69" s="589">
        <v>0</v>
      </c>
      <c r="G69" s="589">
        <f t="shared" si="1"/>
        <v>62088.630988968085</v>
      </c>
      <c r="H69" s="589">
        <v>0</v>
      </c>
      <c r="I69" s="589">
        <v>752.94307213134982</v>
      </c>
      <c r="J69" s="589">
        <v>58328.354750544109</v>
      </c>
      <c r="K69" s="589">
        <v>0</v>
      </c>
      <c r="L69" s="589">
        <v>2986.6256009932681</v>
      </c>
      <c r="M69" s="589">
        <v>0</v>
      </c>
      <c r="N69" s="589">
        <v>20.707565299360308</v>
      </c>
      <c r="O69" s="589">
        <v>6467.8755395226135</v>
      </c>
      <c r="P69" s="589">
        <f t="shared" si="2"/>
        <v>398.71203572828801</v>
      </c>
      <c r="Q69" s="589">
        <v>0</v>
      </c>
      <c r="R69" s="589">
        <v>398.71203572828801</v>
      </c>
      <c r="S69" s="589">
        <v>0</v>
      </c>
      <c r="T69" s="589">
        <v>0</v>
      </c>
      <c r="U69" s="589">
        <v>6964.1755175087983</v>
      </c>
      <c r="V69" s="589">
        <v>0</v>
      </c>
      <c r="W69" s="589">
        <v>919.90368509212726</v>
      </c>
      <c r="X69" s="43"/>
    </row>
    <row r="70" spans="1:24" s="92" customFormat="1" ht="12.75" customHeight="1">
      <c r="A70" s="79">
        <v>64</v>
      </c>
      <c r="B70" s="98" t="s">
        <v>679</v>
      </c>
      <c r="C70" s="385" t="s">
        <v>371</v>
      </c>
      <c r="D70" s="589">
        <f t="shared" si="3"/>
        <v>134075.2985549735</v>
      </c>
      <c r="E70" s="589">
        <v>759.22195807218486</v>
      </c>
      <c r="F70" s="589">
        <v>1346</v>
      </c>
      <c r="G70" s="589">
        <f t="shared" si="1"/>
        <v>46560.83906896937</v>
      </c>
      <c r="H70" s="589">
        <v>0</v>
      </c>
      <c r="I70" s="589">
        <v>4801.8404128280636</v>
      </c>
      <c r="J70" s="589">
        <v>20197.868722200223</v>
      </c>
      <c r="K70" s="589">
        <v>573</v>
      </c>
      <c r="L70" s="589">
        <v>18586.330222581862</v>
      </c>
      <c r="M70" s="589">
        <v>-1.9600000000000009</v>
      </c>
      <c r="N70" s="589">
        <v>2403.7597113592205</v>
      </c>
      <c r="O70" s="589">
        <v>33880.69423055162</v>
      </c>
      <c r="P70" s="589">
        <f t="shared" si="2"/>
        <v>11359.249566064793</v>
      </c>
      <c r="Q70" s="589">
        <v>0</v>
      </c>
      <c r="R70" s="589">
        <v>10788.649566064792</v>
      </c>
      <c r="S70" s="589">
        <v>570.6</v>
      </c>
      <c r="T70" s="589">
        <v>0</v>
      </c>
      <c r="U70" s="589">
        <v>35639.767977546682</v>
      </c>
      <c r="V70" s="589">
        <v>0</v>
      </c>
      <c r="W70" s="589">
        <v>4529.525753768844</v>
      </c>
      <c r="X70" s="43"/>
    </row>
    <row r="71" spans="1:24" s="92" customFormat="1" ht="12.75" customHeight="1">
      <c r="A71" s="79">
        <v>65</v>
      </c>
      <c r="B71" s="98" t="s">
        <v>231</v>
      </c>
      <c r="C71" s="385" t="s">
        <v>258</v>
      </c>
      <c r="D71" s="589">
        <f>SUM(E71:G71,O71:P71,U71:W71)</f>
        <v>96019.216594505924</v>
      </c>
      <c r="E71" s="589">
        <v>262.01099832038437</v>
      </c>
      <c r="F71" s="589">
        <v>0</v>
      </c>
      <c r="G71" s="589">
        <f t="shared" ref="G71:G73" si="4">SUM(H71:N71)</f>
        <v>17582.426179562193</v>
      </c>
      <c r="H71" s="589">
        <v>0</v>
      </c>
      <c r="I71" s="589">
        <v>257.68913552835681</v>
      </c>
      <c r="J71" s="589">
        <v>1498.8362379432469</v>
      </c>
      <c r="K71" s="589">
        <v>0</v>
      </c>
      <c r="L71" s="589">
        <v>15813.665796729067</v>
      </c>
      <c r="M71" s="589">
        <v>5.1480000000000015</v>
      </c>
      <c r="N71" s="589">
        <v>7.0870093615235223</v>
      </c>
      <c r="O71" s="589">
        <v>41103.123026383735</v>
      </c>
      <c r="P71" s="589">
        <f t="shared" si="2"/>
        <v>3977.6877973719188</v>
      </c>
      <c r="Q71" s="589">
        <v>0</v>
      </c>
      <c r="R71" s="589">
        <v>3606.7977973719189</v>
      </c>
      <c r="S71" s="589">
        <v>370.89</v>
      </c>
      <c r="T71" s="589">
        <v>0</v>
      </c>
      <c r="U71" s="589">
        <v>20865.248953001701</v>
      </c>
      <c r="V71" s="589">
        <v>0</v>
      </c>
      <c r="W71" s="589">
        <v>12228.719639865996</v>
      </c>
      <c r="X71" s="43"/>
    </row>
    <row r="72" spans="1:24" s="92" customFormat="1" ht="12.75" customHeight="1">
      <c r="A72" s="79">
        <v>66</v>
      </c>
      <c r="B72" s="98" t="s">
        <v>232</v>
      </c>
      <c r="C72" s="385" t="s">
        <v>372</v>
      </c>
      <c r="D72" s="589">
        <f>SUM(E72:G72,O72:P72,U72:W72)</f>
        <v>163349.70429505303</v>
      </c>
      <c r="E72" s="589">
        <v>870.42695455296678</v>
      </c>
      <c r="F72" s="589">
        <v>0</v>
      </c>
      <c r="G72" s="589">
        <f t="shared" si="4"/>
        <v>29714.469788390008</v>
      </c>
      <c r="H72" s="589">
        <v>0</v>
      </c>
      <c r="I72" s="589">
        <v>3026.4684411991093</v>
      </c>
      <c r="J72" s="589">
        <v>7156.9480555867467</v>
      </c>
      <c r="K72" s="589">
        <v>0</v>
      </c>
      <c r="L72" s="589">
        <v>19445.322854377468</v>
      </c>
      <c r="M72" s="589">
        <v>2.4960000000000004</v>
      </c>
      <c r="N72" s="589">
        <v>83.23443722668442</v>
      </c>
      <c r="O72" s="589">
        <v>65362.08877852853</v>
      </c>
      <c r="P72" s="589">
        <f t="shared" ref="P72:P73" si="5">SUM(Q72:T72)</f>
        <v>6756.6305487900281</v>
      </c>
      <c r="Q72" s="589">
        <v>0</v>
      </c>
      <c r="R72" s="589">
        <v>6128.9705487900283</v>
      </c>
      <c r="S72" s="589">
        <v>627.66</v>
      </c>
      <c r="T72" s="589">
        <v>0</v>
      </c>
      <c r="U72" s="589">
        <v>51557.039857957308</v>
      </c>
      <c r="V72" s="589">
        <v>0</v>
      </c>
      <c r="W72" s="589">
        <v>9089.0483668341712</v>
      </c>
      <c r="X72" s="43"/>
    </row>
    <row r="73" spans="1:24" s="92" customFormat="1" ht="12.75" customHeight="1">
      <c r="A73" s="79">
        <v>67</v>
      </c>
      <c r="B73" s="98" t="s">
        <v>233</v>
      </c>
      <c r="C73" s="385" t="s">
        <v>234</v>
      </c>
      <c r="D73" s="589">
        <f>SUM(E73:G73,O73:P73,U73:W73)</f>
        <v>126504.33929718337</v>
      </c>
      <c r="E73" s="589">
        <v>177.64884526221437</v>
      </c>
      <c r="F73" s="589">
        <v>0</v>
      </c>
      <c r="G73" s="589">
        <f t="shared" si="4"/>
        <v>57268.893491530376</v>
      </c>
      <c r="H73" s="589">
        <v>0</v>
      </c>
      <c r="I73" s="589">
        <v>3210.6934430978613</v>
      </c>
      <c r="J73" s="589">
        <v>40799.936954902398</v>
      </c>
      <c r="K73" s="589">
        <v>0</v>
      </c>
      <c r="L73" s="589">
        <v>13168.870069734294</v>
      </c>
      <c r="M73" s="589">
        <v>1.0920000000000001</v>
      </c>
      <c r="N73" s="589">
        <v>88.301023795831696</v>
      </c>
      <c r="O73" s="589">
        <v>20983.510261875475</v>
      </c>
      <c r="P73" s="589">
        <f t="shared" si="5"/>
        <v>8398.3951226706613</v>
      </c>
      <c r="Q73" s="589">
        <v>0</v>
      </c>
      <c r="R73" s="589">
        <v>7775.9275826706607</v>
      </c>
      <c r="S73" s="589">
        <v>622.46753999999999</v>
      </c>
      <c r="T73" s="589">
        <v>0</v>
      </c>
      <c r="U73" s="589">
        <v>33646.522857251693</v>
      </c>
      <c r="V73" s="589">
        <v>0</v>
      </c>
      <c r="W73" s="589">
        <v>6029.3687185929639</v>
      </c>
      <c r="X73" s="43"/>
    </row>
    <row r="74" spans="1:24" s="92" customFormat="1" ht="5.0999999999999996" customHeight="1">
      <c r="A74" s="64"/>
      <c r="B74" s="90"/>
      <c r="C74" s="389"/>
      <c r="D74" s="589"/>
      <c r="E74" s="589"/>
      <c r="F74" s="589"/>
      <c r="G74" s="589"/>
      <c r="H74" s="589"/>
      <c r="I74" s="589"/>
      <c r="J74" s="589"/>
      <c r="K74" s="589"/>
      <c r="L74" s="589"/>
      <c r="M74" s="589"/>
      <c r="N74" s="589"/>
      <c r="O74" s="589"/>
      <c r="P74" s="589"/>
      <c r="Q74" s="589"/>
      <c r="R74" s="595"/>
      <c r="S74" s="596"/>
      <c r="T74" s="596"/>
      <c r="U74" s="596"/>
      <c r="V74" s="596"/>
      <c r="W74" s="596"/>
      <c r="X74" s="222"/>
    </row>
    <row r="75" spans="1:24" s="224" customFormat="1" ht="12.75" customHeight="1">
      <c r="A75" s="64">
        <v>68</v>
      </c>
      <c r="B75" s="80"/>
      <c r="C75" s="320" t="s">
        <v>736</v>
      </c>
      <c r="D75" s="590">
        <f>SUM(E75:G75)+SUM(O75:P75)+SUM(U75:W75)</f>
        <v>17779686.788224589</v>
      </c>
      <c r="E75" s="590">
        <f>SUM(E7+E11+E15+E42+E45+E50+E53+E57)+SUM(E64:E73)</f>
        <v>1956956.1849999998</v>
      </c>
      <c r="F75" s="590">
        <f>SUM(F7+F11+F15+F42+F45+F50+F53+F57)+SUM(F64:F73)</f>
        <v>1779093</v>
      </c>
      <c r="G75" s="590">
        <f>SUM(H75:N75)</f>
        <v>7552716.155641702</v>
      </c>
      <c r="H75" s="590">
        <f t="shared" ref="H75:W75" si="6">SUM(H7+H11+H15+H42+H45+H50+H53+H57)+SUM(H64:H73)</f>
        <v>4041554</v>
      </c>
      <c r="I75" s="590">
        <f t="shared" si="6"/>
        <v>127453.57917252861</v>
      </c>
      <c r="J75" s="590">
        <f t="shared" si="6"/>
        <v>965540.76532716921</v>
      </c>
      <c r="K75" s="590">
        <f t="shared" si="6"/>
        <v>394109.59600000002</v>
      </c>
      <c r="L75" s="590">
        <f t="shared" si="6"/>
        <v>372565</v>
      </c>
      <c r="M75" s="590">
        <f t="shared" si="6"/>
        <v>295947</v>
      </c>
      <c r="N75" s="590">
        <f t="shared" si="6"/>
        <v>1355546.215142004</v>
      </c>
      <c r="O75" s="590">
        <f t="shared" si="6"/>
        <v>2242278.2169858222</v>
      </c>
      <c r="P75" s="590">
        <f t="shared" si="6"/>
        <v>1270574.2305970665</v>
      </c>
      <c r="Q75" s="590">
        <f t="shared" si="6"/>
        <v>355698</v>
      </c>
      <c r="R75" s="590">
        <f t="shared" si="6"/>
        <v>673853.23045627214</v>
      </c>
      <c r="S75" s="590">
        <f t="shared" si="6"/>
        <v>9862.0001407945092</v>
      </c>
      <c r="T75" s="590">
        <f t="shared" si="6"/>
        <v>231161</v>
      </c>
      <c r="U75" s="590">
        <f t="shared" si="6"/>
        <v>1602584</v>
      </c>
      <c r="V75" s="590">
        <f t="shared" si="6"/>
        <v>1085011</v>
      </c>
      <c r="W75" s="590">
        <f t="shared" si="6"/>
        <v>290474</v>
      </c>
      <c r="X75" s="93"/>
    </row>
    <row r="76" spans="1:24" s="92" customFormat="1" ht="12.75" customHeight="1">
      <c r="A76" s="64">
        <v>69</v>
      </c>
      <c r="B76" s="52"/>
      <c r="C76" s="384" t="s">
        <v>37</v>
      </c>
      <c r="D76" s="589">
        <f>SUM(E76:G76,O76:P76,U76:W76)</f>
        <v>3758089.8531922977</v>
      </c>
      <c r="E76" s="589">
        <v>12000</v>
      </c>
      <c r="F76" s="589">
        <v>19079</v>
      </c>
      <c r="G76" s="589">
        <v>1800747.6157248965</v>
      </c>
      <c r="H76" s="589">
        <v>0</v>
      </c>
      <c r="I76" s="589">
        <v>797670.12072071142</v>
      </c>
      <c r="J76" s="589">
        <v>480174.71014618891</v>
      </c>
      <c r="K76" s="589">
        <v>0</v>
      </c>
      <c r="L76" s="589">
        <v>477633</v>
      </c>
      <c r="M76" s="589">
        <v>0</v>
      </c>
      <c r="N76" s="589">
        <v>45269.784857996194</v>
      </c>
      <c r="O76" s="589">
        <v>924739.69657936296</v>
      </c>
      <c r="P76" s="589">
        <v>337567.54088803823</v>
      </c>
      <c r="Q76" s="589">
        <v>0</v>
      </c>
      <c r="R76" s="589">
        <v>287893.54088803823</v>
      </c>
      <c r="S76" s="589">
        <v>49674</v>
      </c>
      <c r="T76" s="589">
        <v>0</v>
      </c>
      <c r="U76" s="589">
        <v>493200</v>
      </c>
      <c r="V76" s="589">
        <v>0</v>
      </c>
      <c r="W76" s="589">
        <v>170756</v>
      </c>
      <c r="X76" s="43"/>
    </row>
    <row r="77" spans="1:24" s="224" customFormat="1" ht="12.75" customHeight="1">
      <c r="A77" s="64">
        <v>70</v>
      </c>
      <c r="B77" s="78"/>
      <c r="C77" s="320" t="s">
        <v>1013</v>
      </c>
      <c r="D77" s="590">
        <f t="shared" ref="D77:W77" si="7">SUM(D75:D76)</f>
        <v>21537776.641416885</v>
      </c>
      <c r="E77" s="590">
        <f t="shared" si="7"/>
        <v>1968956.1849999998</v>
      </c>
      <c r="F77" s="590">
        <f t="shared" si="7"/>
        <v>1798172</v>
      </c>
      <c r="G77" s="590">
        <f t="shared" si="7"/>
        <v>9353463.7713665981</v>
      </c>
      <c r="H77" s="590">
        <f t="shared" si="7"/>
        <v>4041554</v>
      </c>
      <c r="I77" s="590">
        <f t="shared" si="7"/>
        <v>925123.69989324</v>
      </c>
      <c r="J77" s="590">
        <f t="shared" si="7"/>
        <v>1445715.4754733581</v>
      </c>
      <c r="K77" s="590">
        <f t="shared" si="7"/>
        <v>394109.59600000002</v>
      </c>
      <c r="L77" s="590">
        <f t="shared" si="7"/>
        <v>850198</v>
      </c>
      <c r="M77" s="590">
        <f t="shared" si="7"/>
        <v>295947</v>
      </c>
      <c r="N77" s="590">
        <f t="shared" si="7"/>
        <v>1400816.0000000002</v>
      </c>
      <c r="O77" s="590">
        <f t="shared" si="7"/>
        <v>3167017.9135651849</v>
      </c>
      <c r="P77" s="602">
        <f t="shared" si="7"/>
        <v>1608141.7714851047</v>
      </c>
      <c r="Q77" s="602">
        <f t="shared" si="7"/>
        <v>355698</v>
      </c>
      <c r="R77" s="602">
        <f t="shared" si="7"/>
        <v>961746.77134431037</v>
      </c>
      <c r="S77" s="602">
        <f t="shared" si="7"/>
        <v>59536.000140794509</v>
      </c>
      <c r="T77" s="602">
        <f t="shared" si="7"/>
        <v>231161</v>
      </c>
      <c r="U77" s="602">
        <f t="shared" si="7"/>
        <v>2095784</v>
      </c>
      <c r="V77" s="602">
        <f t="shared" si="7"/>
        <v>1085011</v>
      </c>
      <c r="W77" s="602">
        <f t="shared" si="7"/>
        <v>461230</v>
      </c>
      <c r="X77" s="93"/>
    </row>
    <row r="78" spans="1:24" s="92" customFormat="1" ht="12.75" customHeight="1">
      <c r="A78" s="64">
        <v>71</v>
      </c>
      <c r="B78" s="225" t="s">
        <v>683</v>
      </c>
      <c r="C78" s="384" t="s">
        <v>663</v>
      </c>
      <c r="D78" s="589">
        <f>SUM(E78:G78,O78:P78,U78:W78)</f>
        <v>149164.829</v>
      </c>
      <c r="E78" s="597">
        <v>0</v>
      </c>
      <c r="F78" s="597">
        <v>0</v>
      </c>
      <c r="G78" s="597">
        <v>0</v>
      </c>
      <c r="H78" s="597">
        <v>0</v>
      </c>
      <c r="I78" s="597">
        <v>0</v>
      </c>
      <c r="J78" s="597">
        <v>0</v>
      </c>
      <c r="K78" s="597">
        <v>0</v>
      </c>
      <c r="L78" s="597">
        <v>0</v>
      </c>
      <c r="M78" s="597">
        <v>0</v>
      </c>
      <c r="N78" s="597">
        <v>0</v>
      </c>
      <c r="O78" s="597">
        <v>19025</v>
      </c>
      <c r="P78" s="597">
        <v>1044.829</v>
      </c>
      <c r="Q78" s="597">
        <v>0</v>
      </c>
      <c r="R78" s="597">
        <v>1044.829</v>
      </c>
      <c r="S78" s="597">
        <v>0</v>
      </c>
      <c r="T78" s="597">
        <v>0</v>
      </c>
      <c r="U78" s="597">
        <v>88422</v>
      </c>
      <c r="V78" s="597">
        <v>0</v>
      </c>
      <c r="W78" s="597">
        <v>40673</v>
      </c>
      <c r="X78" s="222"/>
    </row>
    <row r="79" spans="1:24" s="92" customFormat="1" ht="12.75" customHeight="1">
      <c r="A79" s="64">
        <v>72</v>
      </c>
      <c r="B79" s="225" t="s">
        <v>683</v>
      </c>
      <c r="C79" s="384" t="s">
        <v>664</v>
      </c>
      <c r="D79" s="589">
        <f>SUM(E79:G79,O79:P79,U79:W79)</f>
        <v>555</v>
      </c>
      <c r="E79" s="597">
        <v>-15131</v>
      </c>
      <c r="F79" s="597">
        <v>-107</v>
      </c>
      <c r="G79" s="597">
        <v>33603</v>
      </c>
      <c r="H79" s="597">
        <v>37941</v>
      </c>
      <c r="I79" s="597">
        <v>-4026</v>
      </c>
      <c r="J79" s="597">
        <v>-12573</v>
      </c>
      <c r="K79" s="597">
        <v>7788</v>
      </c>
      <c r="L79" s="597">
        <v>-12037</v>
      </c>
      <c r="M79" s="597">
        <v>16194</v>
      </c>
      <c r="N79" s="597">
        <v>316</v>
      </c>
      <c r="O79" s="597">
        <v>-17810</v>
      </c>
      <c r="P79" s="597">
        <v>0</v>
      </c>
      <c r="Q79" s="597">
        <v>0</v>
      </c>
      <c r="R79" s="597">
        <v>0</v>
      </c>
      <c r="S79" s="597">
        <v>0</v>
      </c>
      <c r="T79" s="597">
        <v>0</v>
      </c>
      <c r="U79" s="597">
        <v>0</v>
      </c>
      <c r="V79" s="597">
        <v>0</v>
      </c>
      <c r="W79" s="597">
        <v>0</v>
      </c>
      <c r="X79" s="222"/>
    </row>
    <row r="80" spans="1:24" s="92" customFormat="1" ht="12.75" customHeight="1">
      <c r="A80" s="64">
        <v>73</v>
      </c>
      <c r="B80" s="225" t="s">
        <v>683</v>
      </c>
      <c r="C80" s="384" t="s">
        <v>62</v>
      </c>
      <c r="D80" s="589">
        <f>SUM(E80:G80,O80:P80,U80:W80)</f>
        <v>2104295.8951943954</v>
      </c>
      <c r="E80" s="597">
        <v>71098</v>
      </c>
      <c r="F80" s="597">
        <v>32708</v>
      </c>
      <c r="G80" s="597">
        <v>1117723.6951943953</v>
      </c>
      <c r="H80" s="597">
        <v>8261</v>
      </c>
      <c r="I80" s="597">
        <v>223959.94008321047</v>
      </c>
      <c r="J80" s="597">
        <v>261848.0531111848</v>
      </c>
      <c r="K80" s="597">
        <v>222869.70199999999</v>
      </c>
      <c r="L80" s="597">
        <v>82565</v>
      </c>
      <c r="M80" s="597">
        <v>157258</v>
      </c>
      <c r="N80" s="597">
        <v>160962</v>
      </c>
      <c r="O80" s="597">
        <v>598714</v>
      </c>
      <c r="P80" s="597">
        <v>41497.200000000004</v>
      </c>
      <c r="Q80" s="597">
        <v>0</v>
      </c>
      <c r="R80" s="597">
        <v>41497.200000000004</v>
      </c>
      <c r="S80" s="597">
        <v>0</v>
      </c>
      <c r="T80" s="597">
        <v>0</v>
      </c>
      <c r="U80" s="597">
        <v>242122</v>
      </c>
      <c r="V80" s="597">
        <v>0</v>
      </c>
      <c r="W80" s="597">
        <v>433</v>
      </c>
      <c r="X80" s="222"/>
    </row>
    <row r="81" spans="1:24" s="92" customFormat="1" ht="12.75" customHeight="1">
      <c r="A81" s="64">
        <v>74</v>
      </c>
      <c r="B81" s="225" t="s">
        <v>683</v>
      </c>
      <c r="C81" s="384" t="s">
        <v>665</v>
      </c>
      <c r="D81" s="589">
        <f>SUM(E81:G81,O81:P81,U81:W81)</f>
        <v>22520.017502856019</v>
      </c>
      <c r="E81" s="597">
        <v>35971.065000000002</v>
      </c>
      <c r="F81" s="597">
        <v>-8784</v>
      </c>
      <c r="G81" s="597">
        <v>-1</v>
      </c>
      <c r="H81" s="597">
        <v>0</v>
      </c>
      <c r="I81" s="597">
        <v>0</v>
      </c>
      <c r="J81" s="597">
        <v>0</v>
      </c>
      <c r="K81" s="597">
        <v>0</v>
      </c>
      <c r="L81" s="597">
        <v>0</v>
      </c>
      <c r="M81" s="597">
        <v>0</v>
      </c>
      <c r="N81" s="597">
        <v>-1</v>
      </c>
      <c r="O81" s="597">
        <v>-11450</v>
      </c>
      <c r="P81" s="597">
        <v>6783.9525028560165</v>
      </c>
      <c r="Q81" s="597">
        <v>0</v>
      </c>
      <c r="R81" s="597">
        <v>6783.9525028560165</v>
      </c>
      <c r="S81" s="597">
        <v>0</v>
      </c>
      <c r="T81" s="597">
        <v>0</v>
      </c>
      <c r="U81" s="597">
        <v>0</v>
      </c>
      <c r="V81" s="597">
        <v>0</v>
      </c>
      <c r="W81" s="597">
        <v>0</v>
      </c>
      <c r="X81" s="222"/>
    </row>
    <row r="82" spans="1:24" s="92" customFormat="1" ht="12.75" customHeight="1">
      <c r="A82" s="64">
        <v>75</v>
      </c>
      <c r="B82" s="226" t="s">
        <v>684</v>
      </c>
      <c r="C82" s="320" t="s">
        <v>245</v>
      </c>
      <c r="D82" s="598">
        <f t="shared" ref="D82:W82" si="8">SUM(D77:D81)</f>
        <v>23814312.383114137</v>
      </c>
      <c r="E82" s="598">
        <f t="shared" si="8"/>
        <v>2060894.2499999998</v>
      </c>
      <c r="F82" s="598">
        <f t="shared" si="8"/>
        <v>1821989</v>
      </c>
      <c r="G82" s="598">
        <f t="shared" si="8"/>
        <v>10504789.466560993</v>
      </c>
      <c r="H82" s="598">
        <f t="shared" si="8"/>
        <v>4087756</v>
      </c>
      <c r="I82" s="598">
        <f t="shared" si="8"/>
        <v>1145057.6399764505</v>
      </c>
      <c r="J82" s="598">
        <f t="shared" si="8"/>
        <v>1694990.5285845429</v>
      </c>
      <c r="K82" s="598">
        <f t="shared" si="8"/>
        <v>624767.29799999995</v>
      </c>
      <c r="L82" s="598">
        <f t="shared" si="8"/>
        <v>920726</v>
      </c>
      <c r="M82" s="598">
        <f t="shared" si="8"/>
        <v>469399</v>
      </c>
      <c r="N82" s="598">
        <f t="shared" si="8"/>
        <v>1562093.0000000002</v>
      </c>
      <c r="O82" s="598">
        <f t="shared" si="8"/>
        <v>3755496.9135651849</v>
      </c>
      <c r="P82" s="602">
        <f t="shared" si="8"/>
        <v>1657467.7529879606</v>
      </c>
      <c r="Q82" s="598">
        <f t="shared" si="8"/>
        <v>355698</v>
      </c>
      <c r="R82" s="598">
        <f t="shared" si="8"/>
        <v>1011072.7528471664</v>
      </c>
      <c r="S82" s="598">
        <f t="shared" si="8"/>
        <v>59536.000140794509</v>
      </c>
      <c r="T82" s="598">
        <f t="shared" si="8"/>
        <v>231161</v>
      </c>
      <c r="U82" s="598">
        <f t="shared" si="8"/>
        <v>2426328</v>
      </c>
      <c r="V82" s="598">
        <f t="shared" si="8"/>
        <v>1085011</v>
      </c>
      <c r="W82" s="598">
        <f t="shared" si="8"/>
        <v>502336</v>
      </c>
      <c r="X82" s="222"/>
    </row>
    <row r="83" spans="1:24" s="92" customFormat="1" ht="12.75" customHeight="1">
      <c r="A83" s="64">
        <v>76</v>
      </c>
      <c r="C83" s="369" t="s">
        <v>666</v>
      </c>
      <c r="D83" s="589">
        <f>SUM(E83:G83,O83:P83,U83:W83)</f>
        <v>12123709.284539999</v>
      </c>
      <c r="E83" s="597">
        <v>603816.25</v>
      </c>
      <c r="F83" s="597">
        <v>1820775</v>
      </c>
      <c r="G83" s="597">
        <v>4675474</v>
      </c>
      <c r="H83" s="597">
        <v>110776</v>
      </c>
      <c r="I83" s="597">
        <v>956400</v>
      </c>
      <c r="J83" s="597">
        <v>1198341</v>
      </c>
      <c r="K83" s="597">
        <v>221270</v>
      </c>
      <c r="L83" s="597">
        <v>674385</v>
      </c>
      <c r="M83" s="597">
        <v>366508</v>
      </c>
      <c r="N83" s="597">
        <v>1147794</v>
      </c>
      <c r="O83" s="597">
        <v>645295</v>
      </c>
      <c r="P83" s="597">
        <v>1608686.0345400001</v>
      </c>
      <c r="Q83" s="597">
        <v>355698</v>
      </c>
      <c r="R83" s="597">
        <v>962293.03454000014</v>
      </c>
      <c r="S83" s="597">
        <v>59536</v>
      </c>
      <c r="T83" s="597">
        <v>231159</v>
      </c>
      <c r="U83" s="597">
        <v>2267327</v>
      </c>
      <c r="V83" s="597">
        <v>0</v>
      </c>
      <c r="W83" s="597">
        <v>502336</v>
      </c>
      <c r="X83" s="222"/>
    </row>
    <row r="84" spans="1:24" s="92" customFormat="1" ht="12.75" customHeight="1">
      <c r="A84" s="64">
        <v>77</v>
      </c>
      <c r="B84" s="225"/>
      <c r="C84" s="369" t="s">
        <v>63</v>
      </c>
      <c r="D84" s="589">
        <f>SUM(E84:G84,O84:P84,U84:W84)</f>
        <v>11690599.649436489</v>
      </c>
      <c r="E84" s="597">
        <v>1457078</v>
      </c>
      <c r="F84" s="597">
        <v>1214</v>
      </c>
      <c r="G84" s="597">
        <v>5829315.46943649</v>
      </c>
      <c r="H84" s="597">
        <v>3976980</v>
      </c>
      <c r="I84" s="597">
        <v>188657.64142457186</v>
      </c>
      <c r="J84" s="597">
        <v>496649.53001191787</v>
      </c>
      <c r="K84" s="597">
        <v>403497.29800000001</v>
      </c>
      <c r="L84" s="597">
        <v>246341</v>
      </c>
      <c r="M84" s="597">
        <v>102891</v>
      </c>
      <c r="N84" s="597">
        <v>414299</v>
      </c>
      <c r="O84" s="597">
        <v>3110201</v>
      </c>
      <c r="P84" s="597">
        <v>48779.18</v>
      </c>
      <c r="Q84" s="597">
        <v>0</v>
      </c>
      <c r="R84" s="597">
        <v>48779.18</v>
      </c>
      <c r="S84" s="597">
        <v>0</v>
      </c>
      <c r="T84" s="597">
        <v>0</v>
      </c>
      <c r="U84" s="597">
        <v>159001</v>
      </c>
      <c r="V84" s="597">
        <v>1085011</v>
      </c>
      <c r="W84" s="597">
        <v>0</v>
      </c>
      <c r="X84" s="222"/>
    </row>
    <row r="85" spans="1:24" ht="12.75" customHeight="1">
      <c r="B85" s="51" t="s">
        <v>754</v>
      </c>
    </row>
    <row r="86" spans="1:24" ht="12.75" customHeight="1">
      <c r="B86" s="15" t="s">
        <v>387</v>
      </c>
    </row>
    <row r="87" spans="1:24" ht="12.75" customHeight="1">
      <c r="B87" s="15" t="s">
        <v>14</v>
      </c>
    </row>
    <row r="88" spans="1:24" ht="12.75" customHeight="1">
      <c r="B88" s="31" t="s">
        <v>1009</v>
      </c>
    </row>
    <row r="89" spans="1:24" ht="12.75" customHeight="1">
      <c r="B89" s="31" t="s">
        <v>1010</v>
      </c>
    </row>
    <row r="90" spans="1:24" ht="12.75" customHeight="1"/>
  </sheetData>
  <mergeCells count="12">
    <mergeCell ref="G4:N4"/>
    <mergeCell ref="W4:W5"/>
    <mergeCell ref="O4:O5"/>
    <mergeCell ref="P4:T4"/>
    <mergeCell ref="U4:U5"/>
    <mergeCell ref="V4:V5"/>
    <mergeCell ref="E4:E5"/>
    <mergeCell ref="F4:F5"/>
    <mergeCell ref="A4:A5"/>
    <mergeCell ref="B4:B5"/>
    <mergeCell ref="C4:C5"/>
    <mergeCell ref="D4:D5"/>
  </mergeCells>
  <phoneticPr fontId="13" type="noConversion"/>
  <pageMargins left="0.59055118110236227" right="0.39370078740157483" top="0.59055118110236227" bottom="0.39370078740157483" header="0.11811023622047245" footer="0.11811023622047245"/>
  <pageSetup paperSize="9" scale="65" orientation="portrait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4"/>
  <sheetViews>
    <sheetView workbookViewId="0"/>
  </sheetViews>
  <sheetFormatPr baseColWidth="10" defaultRowHeight="12.75"/>
  <cols>
    <col min="1" max="1" width="4" style="98" customWidth="1"/>
    <col min="2" max="2" width="50.7109375" style="1" customWidth="1"/>
    <col min="3" max="20" width="10.7109375" style="52" customWidth="1"/>
    <col min="21" max="21" width="11.42578125" style="50"/>
    <col min="22" max="16384" width="11.42578125" style="52"/>
  </cols>
  <sheetData>
    <row r="1" spans="1:21" s="130" customFormat="1" ht="22.5" customHeight="1">
      <c r="A1" s="17" t="s">
        <v>1014</v>
      </c>
      <c r="B1" s="1"/>
      <c r="I1" s="17"/>
      <c r="J1" s="200"/>
      <c r="U1" s="133"/>
    </row>
    <row r="2" spans="1:21" s="130" customFormat="1" ht="12" customHeight="1">
      <c r="A2" s="17"/>
      <c r="B2" s="1"/>
      <c r="I2" s="17"/>
      <c r="J2" s="200"/>
      <c r="U2" s="133"/>
    </row>
    <row r="3" spans="1:21" s="130" customFormat="1" ht="15" customHeight="1">
      <c r="A3" s="70"/>
      <c r="B3" s="119"/>
      <c r="U3" s="133"/>
    </row>
    <row r="4" spans="1:21" s="1" customFormat="1" ht="30" customHeight="1">
      <c r="A4" s="97" t="s">
        <v>781</v>
      </c>
      <c r="B4" s="13" t="s">
        <v>610</v>
      </c>
      <c r="C4" s="13">
        <v>1995</v>
      </c>
      <c r="D4" s="13">
        <v>1996</v>
      </c>
      <c r="E4" s="13">
        <v>1997</v>
      </c>
      <c r="F4" s="13">
        <v>1998</v>
      </c>
      <c r="G4" s="124">
        <v>1999</v>
      </c>
      <c r="H4" s="13">
        <v>2000</v>
      </c>
      <c r="I4" s="96">
        <v>2001</v>
      </c>
      <c r="J4" s="13">
        <v>2002</v>
      </c>
      <c r="K4" s="13">
        <v>2003</v>
      </c>
      <c r="L4" s="13">
        <v>2004</v>
      </c>
      <c r="M4" s="13">
        <v>2005</v>
      </c>
      <c r="N4" s="13">
        <v>2006</v>
      </c>
      <c r="O4" s="96">
        <v>2007</v>
      </c>
      <c r="P4" s="13">
        <v>2008</v>
      </c>
      <c r="Q4" s="13">
        <v>2009</v>
      </c>
      <c r="R4" s="13">
        <v>2010</v>
      </c>
      <c r="S4" s="667">
        <v>2011</v>
      </c>
      <c r="T4" s="553">
        <v>2012</v>
      </c>
      <c r="U4" s="4"/>
    </row>
    <row r="5" spans="1:21" ht="27.95" customHeight="1">
      <c r="A5" s="86"/>
      <c r="B5" s="131"/>
      <c r="C5" s="748" t="s">
        <v>669</v>
      </c>
      <c r="D5" s="749"/>
      <c r="E5" s="749"/>
      <c r="F5" s="749"/>
      <c r="G5" s="749"/>
      <c r="H5" s="749"/>
      <c r="I5" s="749"/>
      <c r="J5" s="749"/>
      <c r="K5" s="749"/>
      <c r="L5" s="749"/>
      <c r="M5" s="749"/>
      <c r="N5" s="749"/>
      <c r="O5" s="749"/>
      <c r="P5" s="749"/>
      <c r="Q5" s="749"/>
      <c r="R5" s="749"/>
      <c r="S5" s="749"/>
      <c r="T5" s="749"/>
    </row>
    <row r="6" spans="1:21" s="379" customFormat="1" ht="15" customHeight="1">
      <c r="A6" s="79">
        <v>1</v>
      </c>
      <c r="B6" s="378" t="s">
        <v>611</v>
      </c>
      <c r="C6" s="565">
        <v>445.44799999999998</v>
      </c>
      <c r="D6" s="565">
        <v>425.209</v>
      </c>
      <c r="E6" s="565">
        <v>418.26100000000002</v>
      </c>
      <c r="F6" s="565">
        <v>384.50299999999999</v>
      </c>
      <c r="G6" s="565">
        <v>332.99700000000001</v>
      </c>
      <c r="H6" s="565">
        <v>353.33939399999997</v>
      </c>
      <c r="I6" s="565">
        <v>278.07040599999993</v>
      </c>
      <c r="J6" s="565">
        <v>264.80799999999999</v>
      </c>
      <c r="K6" s="565">
        <v>295.00200000000001</v>
      </c>
      <c r="L6" s="565">
        <v>329.25348400000007</v>
      </c>
      <c r="M6" s="565">
        <v>326.05827299999999</v>
      </c>
      <c r="N6" s="565">
        <v>331.32807700000001</v>
      </c>
      <c r="O6" s="565">
        <v>331.06868199999997</v>
      </c>
      <c r="P6" s="565">
        <v>329.08339999999998</v>
      </c>
      <c r="Q6" s="565">
        <v>276.19595200000003</v>
      </c>
      <c r="R6" s="565">
        <v>351.71600000000001</v>
      </c>
      <c r="S6" s="565">
        <v>342.39100000000002</v>
      </c>
      <c r="T6" s="565">
        <v>338.32900000000001</v>
      </c>
      <c r="U6" s="300"/>
    </row>
    <row r="7" spans="1:21" s="379" customFormat="1" ht="15" customHeight="1">
      <c r="A7" s="72">
        <v>2</v>
      </c>
      <c r="B7" s="378" t="s">
        <v>612</v>
      </c>
      <c r="C7" s="565">
        <v>205.511</v>
      </c>
      <c r="D7" s="565">
        <v>192.17400000000001</v>
      </c>
      <c r="E7" s="565">
        <v>157.648</v>
      </c>
      <c r="F7" s="565">
        <v>122.095</v>
      </c>
      <c r="G7" s="565">
        <v>113.86799999999999</v>
      </c>
      <c r="H7" s="565">
        <v>113.14400000000001</v>
      </c>
      <c r="I7" s="565">
        <v>111.883</v>
      </c>
      <c r="J7" s="565">
        <v>107.46</v>
      </c>
      <c r="K7" s="565">
        <v>107.026</v>
      </c>
      <c r="L7" s="565">
        <v>112.02847724637682</v>
      </c>
      <c r="M7" s="565">
        <v>110.94812223188406</v>
      </c>
      <c r="N7" s="565">
        <v>117.59304463768116</v>
      </c>
      <c r="O7" s="565">
        <v>113.464726</v>
      </c>
      <c r="P7" s="565">
        <v>118.970696</v>
      </c>
      <c r="Q7" s="565">
        <v>114.36365600000001</v>
      </c>
      <c r="R7" s="565">
        <v>126.25700000000001</v>
      </c>
      <c r="S7" s="565">
        <v>141.149</v>
      </c>
      <c r="T7" s="565">
        <v>137.54</v>
      </c>
      <c r="U7" s="300"/>
    </row>
    <row r="8" spans="1:21" s="379" customFormat="1" ht="15" customHeight="1">
      <c r="A8" s="72">
        <v>3</v>
      </c>
      <c r="B8" s="378" t="s">
        <v>613</v>
      </c>
      <c r="C8" s="565">
        <v>3362.7510000000002</v>
      </c>
      <c r="D8" s="565">
        <v>3400.9479999999999</v>
      </c>
      <c r="E8" s="565">
        <v>3287.9169999999999</v>
      </c>
      <c r="F8" s="565">
        <v>3355.489</v>
      </c>
      <c r="G8" s="565">
        <v>3246.152</v>
      </c>
      <c r="H8" s="565">
        <v>3335.6161400000001</v>
      </c>
      <c r="I8" s="565">
        <v>3389.4941819999999</v>
      </c>
      <c r="J8" s="565">
        <v>3391.567</v>
      </c>
      <c r="K8" s="565">
        <v>3429.0630000000001</v>
      </c>
      <c r="L8" s="565">
        <v>3384.8031900000001</v>
      </c>
      <c r="M8" s="565">
        <v>3446.9777747599996</v>
      </c>
      <c r="N8" s="565">
        <v>3535.7891645750001</v>
      </c>
      <c r="O8" s="565">
        <v>3648.7453856099996</v>
      </c>
      <c r="P8" s="565">
        <v>3468.9273507926569</v>
      </c>
      <c r="Q8" s="565">
        <v>3205.2330393799994</v>
      </c>
      <c r="R8" s="565">
        <v>3335.2</v>
      </c>
      <c r="S8" s="565">
        <v>3274.0070000000001</v>
      </c>
      <c r="T8" s="565">
        <v>3333.5059999999999</v>
      </c>
      <c r="U8" s="300"/>
    </row>
    <row r="9" spans="1:21" s="379" customFormat="1" ht="15" customHeight="1">
      <c r="A9" s="72">
        <v>4</v>
      </c>
      <c r="B9" s="378" t="s">
        <v>614</v>
      </c>
      <c r="C9" s="565">
        <v>1680.979</v>
      </c>
      <c r="D9" s="565">
        <v>1763.0360000000001</v>
      </c>
      <c r="E9" s="565">
        <v>1858.1079999999999</v>
      </c>
      <c r="F9" s="565">
        <v>1763.374</v>
      </c>
      <c r="G9" s="565">
        <v>1854.578</v>
      </c>
      <c r="H9" s="565">
        <v>1850.57</v>
      </c>
      <c r="I9" s="565">
        <v>1867.7239999999999</v>
      </c>
      <c r="J9" s="565">
        <v>1797.585</v>
      </c>
      <c r="K9" s="565">
        <v>1800.1</v>
      </c>
      <c r="L9" s="565">
        <v>1822.4518564110001</v>
      </c>
      <c r="M9" s="565">
        <v>1778.5940000000001</v>
      </c>
      <c r="N9" s="565">
        <v>1825.6890000000001</v>
      </c>
      <c r="O9" s="565">
        <v>1533.075</v>
      </c>
      <c r="P9" s="565">
        <v>1623.0070000000001</v>
      </c>
      <c r="Q9" s="565">
        <v>1471.9739999999999</v>
      </c>
      <c r="R9" s="565">
        <v>1533.33</v>
      </c>
      <c r="S9" s="565">
        <v>1177.8579999999999</v>
      </c>
      <c r="T9" s="565">
        <v>1085.011</v>
      </c>
      <c r="U9" s="300"/>
    </row>
    <row r="10" spans="1:21" s="379" customFormat="1" ht="15" customHeight="1">
      <c r="A10" s="72">
        <v>5</v>
      </c>
      <c r="B10" s="378" t="s">
        <v>671</v>
      </c>
      <c r="C10" s="565">
        <v>104.462</v>
      </c>
      <c r="D10" s="565">
        <v>94.191000000000003</v>
      </c>
      <c r="E10" s="565">
        <v>97.636788519999996</v>
      </c>
      <c r="F10" s="565">
        <v>99.188999999999993</v>
      </c>
      <c r="G10" s="565">
        <v>110.217</v>
      </c>
      <c r="H10" s="565">
        <v>148.565</v>
      </c>
      <c r="I10" s="565">
        <v>145.73599999999999</v>
      </c>
      <c r="J10" s="565">
        <v>168.16</v>
      </c>
      <c r="K10" s="565">
        <v>229.91340070496975</v>
      </c>
      <c r="L10" s="565">
        <v>281.00841943662567</v>
      </c>
      <c r="M10" s="565">
        <v>311.22933645599738</v>
      </c>
      <c r="N10" s="565">
        <v>382.95751445015151</v>
      </c>
      <c r="O10" s="565">
        <v>492.72976816641233</v>
      </c>
      <c r="P10" s="565">
        <v>542.97079562833108</v>
      </c>
      <c r="Q10" s="565">
        <v>576.33163772936598</v>
      </c>
      <c r="R10" s="565">
        <v>642.05600000000004</v>
      </c>
      <c r="S10" s="565">
        <v>733.93399999999997</v>
      </c>
      <c r="T10" s="565">
        <v>642.71500000000003</v>
      </c>
      <c r="U10" s="300"/>
    </row>
    <row r="11" spans="1:21" s="379" customFormat="1" ht="15" customHeight="1">
      <c r="A11" s="72">
        <v>6</v>
      </c>
      <c r="B11" s="431" t="s">
        <v>388</v>
      </c>
      <c r="C11" s="565">
        <v>387.08100000000002</v>
      </c>
      <c r="D11" s="565">
        <v>408.61799999999999</v>
      </c>
      <c r="E11" s="565">
        <v>351.65</v>
      </c>
      <c r="F11" s="565">
        <v>354.666</v>
      </c>
      <c r="G11" s="565">
        <v>344.12799999999999</v>
      </c>
      <c r="H11" s="565">
        <v>352.59966399999996</v>
      </c>
      <c r="I11" s="565">
        <v>377.96364599999998</v>
      </c>
      <c r="J11" s="565">
        <v>387.541</v>
      </c>
      <c r="K11" s="565">
        <v>535.14932323557275</v>
      </c>
      <c r="L11" s="565">
        <v>550.49435899999992</v>
      </c>
      <c r="M11" s="565">
        <v>539.93260280000004</v>
      </c>
      <c r="N11" s="565">
        <v>521.83292349999999</v>
      </c>
      <c r="O11" s="565">
        <v>543.47851919999994</v>
      </c>
      <c r="P11" s="565">
        <v>522.72602049287832</v>
      </c>
      <c r="Q11" s="565">
        <v>514.32148200000006</v>
      </c>
      <c r="R11" s="565">
        <v>574.51800000000003</v>
      </c>
      <c r="S11" s="565">
        <v>538.98199999999997</v>
      </c>
      <c r="T11" s="565">
        <v>556.31899999999996</v>
      </c>
      <c r="U11" s="300"/>
    </row>
    <row r="12" spans="1:21" s="379" customFormat="1" ht="15" customHeight="1">
      <c r="A12" s="72">
        <v>7</v>
      </c>
      <c r="B12" s="378" t="s">
        <v>615</v>
      </c>
      <c r="C12" s="565">
        <v>167.88900000000001</v>
      </c>
      <c r="D12" s="565">
        <v>152.59</v>
      </c>
      <c r="E12" s="565">
        <v>167.57400000000001</v>
      </c>
      <c r="F12" s="565">
        <v>161.75800000000001</v>
      </c>
      <c r="G12" s="565">
        <v>148.83699999999999</v>
      </c>
      <c r="H12" s="565">
        <v>166.14099999999999</v>
      </c>
      <c r="I12" s="565">
        <v>157.50899999999999</v>
      </c>
      <c r="J12" s="565">
        <v>157.988</v>
      </c>
      <c r="K12" s="565">
        <v>160.643</v>
      </c>
      <c r="L12" s="565">
        <v>164.02007380000001</v>
      </c>
      <c r="M12" s="565">
        <v>167.1110122</v>
      </c>
      <c r="N12" s="565">
        <v>172.720493</v>
      </c>
      <c r="O12" s="565">
        <v>181.96596</v>
      </c>
      <c r="P12" s="565">
        <v>171.40518000000003</v>
      </c>
      <c r="Q12" s="565">
        <v>116.3403</v>
      </c>
      <c r="R12" s="565">
        <v>144.453</v>
      </c>
      <c r="S12" s="565">
        <v>165.173</v>
      </c>
      <c r="T12" s="565">
        <v>160.76599999999999</v>
      </c>
      <c r="U12" s="300"/>
    </row>
    <row r="13" spans="1:21" s="379" customFormat="1" ht="15" customHeight="1">
      <c r="A13" s="72">
        <v>8</v>
      </c>
      <c r="B13" s="378" t="s">
        <v>616</v>
      </c>
      <c r="C13" s="565">
        <v>4894.5630000000001</v>
      </c>
      <c r="D13" s="565">
        <v>4954.4579999999996</v>
      </c>
      <c r="E13" s="565">
        <v>4765.018</v>
      </c>
      <c r="F13" s="565">
        <v>5035.1310000000003</v>
      </c>
      <c r="G13" s="565">
        <v>4931.6059999999998</v>
      </c>
      <c r="H13" s="565">
        <v>4991.6760000000004</v>
      </c>
      <c r="I13" s="565">
        <v>4910.3130000000001</v>
      </c>
      <c r="J13" s="565">
        <v>4908.7960000000003</v>
      </c>
      <c r="K13" s="565">
        <v>5001.8050000000003</v>
      </c>
      <c r="L13" s="565">
        <v>5174.0730000000003</v>
      </c>
      <c r="M13" s="565">
        <v>5302.1170000000002</v>
      </c>
      <c r="N13" s="565">
        <v>5195.3950000000004</v>
      </c>
      <c r="O13" s="565">
        <v>5093.1379999999999</v>
      </c>
      <c r="P13" s="565">
        <v>4977.4629999999997</v>
      </c>
      <c r="Q13" s="565">
        <v>4597.4719999999998</v>
      </c>
      <c r="R13" s="565">
        <v>4337.674</v>
      </c>
      <c r="S13" s="565">
        <v>4278.6909999999998</v>
      </c>
      <c r="T13" s="565">
        <v>4318.72</v>
      </c>
      <c r="U13" s="300"/>
    </row>
    <row r="14" spans="1:21" s="379" customFormat="1" ht="15" customHeight="1">
      <c r="A14" s="72">
        <v>9</v>
      </c>
      <c r="B14" s="378" t="s">
        <v>627</v>
      </c>
      <c r="C14" s="565">
        <v>200.839</v>
      </c>
      <c r="D14" s="565">
        <v>199.99199999999999</v>
      </c>
      <c r="E14" s="565">
        <v>221.88200000000001</v>
      </c>
      <c r="F14" s="565">
        <v>236.51599999999999</v>
      </c>
      <c r="G14" s="565">
        <v>237.08099999999999</v>
      </c>
      <c r="H14" s="565">
        <v>304.93799999999999</v>
      </c>
      <c r="I14" s="565">
        <v>291.31900000000002</v>
      </c>
      <c r="J14" s="565">
        <v>294.56700000000001</v>
      </c>
      <c r="K14" s="565">
        <v>316.16040000000004</v>
      </c>
      <c r="L14" s="565">
        <v>322.16107400000004</v>
      </c>
      <c r="M14" s="565">
        <v>374.44178000000005</v>
      </c>
      <c r="N14" s="565">
        <v>428.28917300000001</v>
      </c>
      <c r="O14" s="565">
        <v>444.072316</v>
      </c>
      <c r="P14" s="565">
        <v>379.29659999999996</v>
      </c>
      <c r="Q14" s="565">
        <v>368.82724228000001</v>
      </c>
      <c r="R14" s="565">
        <v>412.90499999999997</v>
      </c>
      <c r="S14" s="565">
        <v>413.99700000000001</v>
      </c>
      <c r="T14" s="565">
        <v>285.221</v>
      </c>
      <c r="U14" s="300"/>
    </row>
    <row r="15" spans="1:21" s="381" customFormat="1" ht="15" customHeight="1">
      <c r="A15" s="79">
        <v>10</v>
      </c>
      <c r="B15" s="380" t="s">
        <v>740</v>
      </c>
      <c r="C15" s="717">
        <f>SUM(C6:C14)</f>
        <v>11449.523000000001</v>
      </c>
      <c r="D15" s="717">
        <f t="shared" ref="D15:T15" si="0">SUM(D6:D14)</f>
        <v>11591.216</v>
      </c>
      <c r="E15" s="717">
        <f t="shared" si="0"/>
        <v>11325.694788519999</v>
      </c>
      <c r="F15" s="717">
        <f t="shared" si="0"/>
        <v>11512.721000000001</v>
      </c>
      <c r="G15" s="717">
        <f t="shared" si="0"/>
        <v>11319.463999999998</v>
      </c>
      <c r="H15" s="717">
        <f t="shared" si="0"/>
        <v>11616.589198</v>
      </c>
      <c r="I15" s="717">
        <f t="shared" si="0"/>
        <v>11530.012234</v>
      </c>
      <c r="J15" s="717">
        <f t="shared" si="0"/>
        <v>11478.472000000002</v>
      </c>
      <c r="K15" s="717">
        <f t="shared" si="0"/>
        <v>11874.862123940544</v>
      </c>
      <c r="L15" s="717">
        <f t="shared" si="0"/>
        <v>12140.293933894003</v>
      </c>
      <c r="M15" s="717">
        <f t="shared" si="0"/>
        <v>12357.40990144788</v>
      </c>
      <c r="N15" s="717">
        <f t="shared" si="0"/>
        <v>12511.594390162832</v>
      </c>
      <c r="O15" s="717">
        <f t="shared" si="0"/>
        <v>12381.738356976412</v>
      </c>
      <c r="P15" s="717">
        <f t="shared" si="0"/>
        <v>12133.850042913864</v>
      </c>
      <c r="Q15" s="717">
        <f t="shared" si="0"/>
        <v>11241.059309389366</v>
      </c>
      <c r="R15" s="717">
        <f t="shared" si="0"/>
        <v>11458.109</v>
      </c>
      <c r="S15" s="717">
        <f t="shared" si="0"/>
        <v>11066.181999999999</v>
      </c>
      <c r="T15" s="717">
        <f t="shared" si="0"/>
        <v>10858.126999999999</v>
      </c>
      <c r="U15" s="603"/>
    </row>
    <row r="16" spans="1:21" ht="24.95" customHeight="1">
      <c r="A16" s="64"/>
      <c r="B16" s="143"/>
      <c r="C16" s="743" t="s">
        <v>1015</v>
      </c>
      <c r="D16" s="744"/>
      <c r="E16" s="744"/>
      <c r="F16" s="744"/>
      <c r="G16" s="744"/>
      <c r="H16" s="744"/>
      <c r="I16" s="744"/>
      <c r="J16" s="744"/>
      <c r="K16" s="744"/>
      <c r="L16" s="744"/>
      <c r="M16" s="744"/>
      <c r="N16" s="744"/>
      <c r="O16" s="744"/>
      <c r="P16" s="744"/>
      <c r="Q16" s="744"/>
      <c r="R16" s="744"/>
      <c r="S16" s="744"/>
      <c r="T16" s="744"/>
    </row>
    <row r="17" spans="1:21" s="379" customFormat="1" ht="15" customHeight="1">
      <c r="A17" s="79">
        <v>11</v>
      </c>
      <c r="B17" s="378" t="s">
        <v>611</v>
      </c>
      <c r="C17" s="565">
        <v>432.74799999999999</v>
      </c>
      <c r="D17" s="565">
        <v>411.255</v>
      </c>
      <c r="E17" s="565">
        <v>411.82100000000003</v>
      </c>
      <c r="F17" s="565">
        <v>395.77499999999998</v>
      </c>
      <c r="G17" s="565">
        <v>344.88499999999999</v>
      </c>
      <c r="H17" s="565">
        <v>358.834</v>
      </c>
      <c r="I17" s="565">
        <v>285.541</v>
      </c>
      <c r="J17" s="565">
        <v>282.87200000000001</v>
      </c>
      <c r="K17" s="565">
        <v>289.91899999999998</v>
      </c>
      <c r="L17" s="565">
        <v>314.44153499999999</v>
      </c>
      <c r="M17" s="565">
        <v>311.952518</v>
      </c>
      <c r="N17" s="565">
        <v>310.76695599999999</v>
      </c>
      <c r="O17" s="565">
        <v>327.00420600000001</v>
      </c>
      <c r="P17" s="565">
        <v>319.74761000000001</v>
      </c>
      <c r="Q17" s="565">
        <v>264.49731299999996</v>
      </c>
      <c r="R17" s="565">
        <v>317.04199999999997</v>
      </c>
      <c r="S17" s="565">
        <v>332.65800000000002</v>
      </c>
      <c r="T17" s="565">
        <v>342.43900000000002</v>
      </c>
      <c r="U17" s="300"/>
    </row>
    <row r="18" spans="1:21" s="379" customFormat="1" ht="15" customHeight="1">
      <c r="A18" s="72">
        <v>12</v>
      </c>
      <c r="B18" s="378" t="s">
        <v>612</v>
      </c>
      <c r="C18" s="565">
        <v>188.12299999999999</v>
      </c>
      <c r="D18" s="565">
        <v>179.59899999999999</v>
      </c>
      <c r="E18" s="565">
        <v>148.62799999999999</v>
      </c>
      <c r="F18" s="565">
        <v>118.352</v>
      </c>
      <c r="G18" s="565">
        <v>110.962</v>
      </c>
      <c r="H18" s="565">
        <v>110.82899999999999</v>
      </c>
      <c r="I18" s="565">
        <v>108.717</v>
      </c>
      <c r="J18" s="565">
        <v>104.15600000000001</v>
      </c>
      <c r="K18" s="565">
        <v>102.28100000000001</v>
      </c>
      <c r="L18" s="565">
        <v>110.61284999999999</v>
      </c>
      <c r="M18" s="565">
        <v>110.15188999999998</v>
      </c>
      <c r="N18" s="565">
        <v>117.98008999999999</v>
      </c>
      <c r="O18" s="565">
        <v>113.11043999999998</v>
      </c>
      <c r="P18" s="565">
        <v>121.45443300000002</v>
      </c>
      <c r="Q18" s="565">
        <v>117.85739100000002</v>
      </c>
      <c r="R18" s="565">
        <v>128.779</v>
      </c>
      <c r="S18" s="565">
        <v>143.46600000000001</v>
      </c>
      <c r="T18" s="565">
        <v>139.721</v>
      </c>
      <c r="U18" s="300"/>
    </row>
    <row r="19" spans="1:21" s="379" customFormat="1" ht="15" customHeight="1">
      <c r="A19" s="72">
        <v>13</v>
      </c>
      <c r="B19" s="378" t="s">
        <v>613</v>
      </c>
      <c r="C19" s="565">
        <v>1282.4069999999999</v>
      </c>
      <c r="D19" s="565">
        <v>1319.864</v>
      </c>
      <c r="E19" s="565">
        <v>1286.183</v>
      </c>
      <c r="F19" s="565">
        <v>1327.9970000000001</v>
      </c>
      <c r="G19" s="565">
        <v>1282.752</v>
      </c>
      <c r="H19" s="565">
        <v>1319.213</v>
      </c>
      <c r="I19" s="565">
        <v>1348.0630000000001</v>
      </c>
      <c r="J19" s="565">
        <v>1348.9280000000001</v>
      </c>
      <c r="K19" s="565">
        <v>1421.222</v>
      </c>
      <c r="L19" s="565">
        <v>1403.9748</v>
      </c>
      <c r="M19" s="565">
        <v>1423.422</v>
      </c>
      <c r="N19" s="565">
        <v>1438.8335999999999</v>
      </c>
      <c r="O19" s="565">
        <v>1480.1980000000001</v>
      </c>
      <c r="P19" s="565">
        <v>1439.3019999999999</v>
      </c>
      <c r="Q19" s="565">
        <v>1322.3309999999999</v>
      </c>
      <c r="R19" s="565">
        <v>1401.1489999999999</v>
      </c>
      <c r="S19" s="565">
        <v>1381.942</v>
      </c>
      <c r="T19" s="565">
        <v>1401.232</v>
      </c>
      <c r="U19" s="300"/>
    </row>
    <row r="20" spans="1:21" s="379" customFormat="1" ht="15" customHeight="1">
      <c r="A20" s="72">
        <v>14</v>
      </c>
      <c r="B20" s="378" t="s">
        <v>614</v>
      </c>
      <c r="C20" s="565">
        <v>554.72799999999995</v>
      </c>
      <c r="D20" s="565">
        <v>581.80700000000002</v>
      </c>
      <c r="E20" s="565">
        <v>613.18100000000004</v>
      </c>
      <c r="F20" s="565">
        <v>581.91800000000001</v>
      </c>
      <c r="G20" s="565">
        <v>612.01400000000001</v>
      </c>
      <c r="H20" s="565">
        <v>610.58199999999999</v>
      </c>
      <c r="I20" s="565">
        <v>616.69799999999998</v>
      </c>
      <c r="J20" s="565">
        <v>593.43100000000004</v>
      </c>
      <c r="K20" s="565">
        <v>594.21600000000001</v>
      </c>
      <c r="L20" s="565">
        <v>601.43399999999997</v>
      </c>
      <c r="M20" s="565">
        <v>586.94040000000007</v>
      </c>
      <c r="N20" s="565">
        <v>602.48159999999996</v>
      </c>
      <c r="O20" s="565">
        <v>505.92200000000003</v>
      </c>
      <c r="P20" s="565">
        <v>535.59699999999998</v>
      </c>
      <c r="Q20" s="565">
        <v>485.755</v>
      </c>
      <c r="R20" s="565">
        <v>506.00200000000001</v>
      </c>
      <c r="S20" s="565">
        <v>388.69600000000003</v>
      </c>
      <c r="T20" s="565">
        <v>358.05599999999998</v>
      </c>
      <c r="U20" s="300"/>
    </row>
    <row r="21" spans="1:21" s="379" customFormat="1" ht="15" customHeight="1">
      <c r="A21" s="72">
        <v>15</v>
      </c>
      <c r="B21" s="378" t="s">
        <v>671</v>
      </c>
      <c r="C21" s="565">
        <v>99.328000000000003</v>
      </c>
      <c r="D21" s="565">
        <v>89.057000000000002</v>
      </c>
      <c r="E21" s="565">
        <v>90.222999999999999</v>
      </c>
      <c r="F21" s="565">
        <v>94.381</v>
      </c>
      <c r="G21" s="565">
        <v>105.476</v>
      </c>
      <c r="H21" s="565">
        <v>140.72800000000001</v>
      </c>
      <c r="I21" s="565">
        <v>137.999</v>
      </c>
      <c r="J21" s="565">
        <v>160.00200000000001</v>
      </c>
      <c r="K21" s="565">
        <v>171.07599999999999</v>
      </c>
      <c r="L21" s="565">
        <v>209.59560000000002</v>
      </c>
      <c r="M21" s="565">
        <v>223.70400000000001</v>
      </c>
      <c r="N21" s="565">
        <v>251.6652</v>
      </c>
      <c r="O21" s="565">
        <v>307.89699999999999</v>
      </c>
      <c r="P21" s="565">
        <v>319.20100000000002</v>
      </c>
      <c r="Q21" s="565">
        <v>327.39499999999998</v>
      </c>
      <c r="R21" s="565">
        <v>354.017</v>
      </c>
      <c r="S21" s="565">
        <v>421.28300000000002</v>
      </c>
      <c r="T21" s="565">
        <v>508.03899999999999</v>
      </c>
      <c r="U21" s="300"/>
    </row>
    <row r="22" spans="1:21" s="379" customFormat="1" ht="15" customHeight="1">
      <c r="A22" s="72">
        <v>16</v>
      </c>
      <c r="B22" s="431" t="s">
        <v>388</v>
      </c>
      <c r="C22" s="565">
        <v>416.6</v>
      </c>
      <c r="D22" s="565">
        <v>389.6</v>
      </c>
      <c r="E22" s="565">
        <v>359.887</v>
      </c>
      <c r="F22" s="565">
        <v>364.33300000000003</v>
      </c>
      <c r="G22" s="565">
        <v>339.07</v>
      </c>
      <c r="H22" s="565">
        <v>313.48399999999998</v>
      </c>
      <c r="I22" s="565">
        <v>315.30599999999998</v>
      </c>
      <c r="J22" s="565">
        <v>316.28500000000003</v>
      </c>
      <c r="K22" s="565">
        <v>481.59957600000001</v>
      </c>
      <c r="L22" s="565">
        <v>505.35280079999995</v>
      </c>
      <c r="M22" s="565">
        <v>508.79724119999997</v>
      </c>
      <c r="N22" s="565">
        <v>508.47959879999991</v>
      </c>
      <c r="O22" s="565">
        <v>482.39530560000003</v>
      </c>
      <c r="P22" s="565">
        <v>494.30399999999997</v>
      </c>
      <c r="Q22" s="565">
        <v>488.38</v>
      </c>
      <c r="R22" s="565">
        <v>534.60400000000004</v>
      </c>
      <c r="S22" s="565">
        <v>485.68900000000002</v>
      </c>
      <c r="T22" s="565">
        <v>502.33600000000001</v>
      </c>
      <c r="U22" s="300"/>
    </row>
    <row r="23" spans="1:21" s="379" customFormat="1" ht="15" customHeight="1">
      <c r="A23" s="72">
        <v>17</v>
      </c>
      <c r="B23" s="378" t="s">
        <v>615</v>
      </c>
      <c r="C23" s="565">
        <v>181.83699999999999</v>
      </c>
      <c r="D23" s="565">
        <v>164.87100000000001</v>
      </c>
      <c r="E23" s="565">
        <v>181.57300000000001</v>
      </c>
      <c r="F23" s="565">
        <v>175.71199999999999</v>
      </c>
      <c r="G23" s="565">
        <v>162.393</v>
      </c>
      <c r="H23" s="565">
        <v>180.37700000000001</v>
      </c>
      <c r="I23" s="565">
        <v>171.303</v>
      </c>
      <c r="J23" s="565">
        <v>168.839</v>
      </c>
      <c r="K23" s="565">
        <v>171.15199999999999</v>
      </c>
      <c r="L23" s="565">
        <v>184.08145500000001</v>
      </c>
      <c r="M23" s="565">
        <v>181.292913</v>
      </c>
      <c r="N23" s="565">
        <v>187.879064</v>
      </c>
      <c r="O23" s="565">
        <v>197.32493600000001</v>
      </c>
      <c r="P23" s="565">
        <v>185.659954</v>
      </c>
      <c r="Q23" s="565">
        <v>126.52695299999999</v>
      </c>
      <c r="R23" s="565">
        <v>183.328</v>
      </c>
      <c r="S23" s="565">
        <v>176.51599999999999</v>
      </c>
      <c r="T23" s="565">
        <v>171.83</v>
      </c>
      <c r="U23" s="300"/>
    </row>
    <row r="24" spans="1:21" s="379" customFormat="1" ht="15" customHeight="1">
      <c r="A24" s="72">
        <v>18</v>
      </c>
      <c r="B24" s="378" t="s">
        <v>616</v>
      </c>
      <c r="C24" s="565">
        <v>4877.7960000000003</v>
      </c>
      <c r="D24" s="565">
        <v>4927.2709999999997</v>
      </c>
      <c r="E24" s="565">
        <v>4737.3310000000001</v>
      </c>
      <c r="F24" s="565">
        <v>5003.9520000000002</v>
      </c>
      <c r="G24" s="565">
        <v>4902.9629999999997</v>
      </c>
      <c r="H24" s="565">
        <v>4958.1019999999999</v>
      </c>
      <c r="I24" s="565">
        <v>4876.442</v>
      </c>
      <c r="J24" s="565">
        <v>4873.2950000000001</v>
      </c>
      <c r="K24" s="565">
        <v>4965.7550000000001</v>
      </c>
      <c r="L24" s="565">
        <v>5117.2820000000002</v>
      </c>
      <c r="M24" s="565">
        <v>5234.9229999999998</v>
      </c>
      <c r="N24" s="565">
        <v>5141.9449999999997</v>
      </c>
      <c r="O24" s="565">
        <v>5045.5360000000001</v>
      </c>
      <c r="P24" s="565">
        <v>4939.8850000000002</v>
      </c>
      <c r="Q24" s="565">
        <v>4576.5820000000003</v>
      </c>
      <c r="R24" s="565">
        <v>4306.7910000000002</v>
      </c>
      <c r="S24" s="565">
        <v>4245.1869999999999</v>
      </c>
      <c r="T24" s="565">
        <v>4278.7690000000002</v>
      </c>
      <c r="U24" s="300"/>
    </row>
    <row r="25" spans="1:21" s="379" customFormat="1" ht="15" customHeight="1">
      <c r="A25" s="72">
        <v>19</v>
      </c>
      <c r="B25" s="378" t="s">
        <v>627</v>
      </c>
      <c r="C25" s="565">
        <v>198.13</v>
      </c>
      <c r="D25" s="565">
        <v>197.399</v>
      </c>
      <c r="E25" s="565">
        <v>216.85</v>
      </c>
      <c r="F25" s="565">
        <v>223.25800000000001</v>
      </c>
      <c r="G25" s="565">
        <v>221.767</v>
      </c>
      <c r="H25" s="565">
        <v>314.48200000000003</v>
      </c>
      <c r="I25" s="565">
        <v>300.14400000000001</v>
      </c>
      <c r="J25" s="565">
        <v>304.57799999999997</v>
      </c>
      <c r="K25" s="565">
        <v>335.7294</v>
      </c>
      <c r="L25" s="565">
        <v>324.66000799999995</v>
      </c>
      <c r="M25" s="565">
        <v>378.12339000000003</v>
      </c>
      <c r="N25" s="565">
        <v>426.15845400000001</v>
      </c>
      <c r="O25" s="565">
        <v>450.94978499999996</v>
      </c>
      <c r="P25" s="565">
        <v>377.88600000000002</v>
      </c>
      <c r="Q25" s="565">
        <v>388.37415928000001</v>
      </c>
      <c r="R25" s="565">
        <v>435.55399999999997</v>
      </c>
      <c r="S25" s="565">
        <v>426.41399999999999</v>
      </c>
      <c r="T25" s="565">
        <v>297.75900000000001</v>
      </c>
      <c r="U25" s="300"/>
    </row>
    <row r="26" spans="1:21" s="381" customFormat="1" ht="15" customHeight="1">
      <c r="A26" s="79">
        <v>20</v>
      </c>
      <c r="B26" s="380" t="s">
        <v>740</v>
      </c>
      <c r="C26" s="717">
        <f>SUM(C17:C25)</f>
        <v>8231.6970000000001</v>
      </c>
      <c r="D26" s="717">
        <f t="shared" ref="D26:T26" si="1">SUM(D17:D25)</f>
        <v>8260.723</v>
      </c>
      <c r="E26" s="717">
        <f t="shared" si="1"/>
        <v>8045.6770000000006</v>
      </c>
      <c r="F26" s="717">
        <f t="shared" si="1"/>
        <v>8285.6779999999999</v>
      </c>
      <c r="G26" s="717">
        <f t="shared" si="1"/>
        <v>8082.2819999999992</v>
      </c>
      <c r="H26" s="717">
        <f t="shared" si="1"/>
        <v>8306.6309999999994</v>
      </c>
      <c r="I26" s="717">
        <f t="shared" si="1"/>
        <v>8160.2129999999997</v>
      </c>
      <c r="J26" s="717">
        <f t="shared" si="1"/>
        <v>8152.3860000000004</v>
      </c>
      <c r="K26" s="717">
        <f t="shared" si="1"/>
        <v>8532.9499759999999</v>
      </c>
      <c r="L26" s="717">
        <f t="shared" si="1"/>
        <v>8771.4350488</v>
      </c>
      <c r="M26" s="717">
        <f t="shared" si="1"/>
        <v>8959.3073522000013</v>
      </c>
      <c r="N26" s="717">
        <f t="shared" si="1"/>
        <v>8986.1895628000002</v>
      </c>
      <c r="O26" s="717">
        <f t="shared" si="1"/>
        <v>8910.3376726000006</v>
      </c>
      <c r="P26" s="717">
        <f t="shared" si="1"/>
        <v>8733.0369970000011</v>
      </c>
      <c r="Q26" s="717">
        <f t="shared" si="1"/>
        <v>8097.6988162800008</v>
      </c>
      <c r="R26" s="717">
        <f t="shared" si="1"/>
        <v>8167.2659999999996</v>
      </c>
      <c r="S26" s="717">
        <f t="shared" si="1"/>
        <v>8001.8509999999997</v>
      </c>
      <c r="T26" s="717">
        <f t="shared" si="1"/>
        <v>8000.1810000000005</v>
      </c>
      <c r="U26" s="603"/>
    </row>
    <row r="27" spans="1:21" ht="24.95" customHeight="1">
      <c r="A27" s="64"/>
      <c r="B27" s="143"/>
      <c r="C27" s="743" t="s">
        <v>1016</v>
      </c>
      <c r="D27" s="744"/>
      <c r="E27" s="744"/>
      <c r="F27" s="744"/>
      <c r="G27" s="744"/>
      <c r="H27" s="744"/>
      <c r="I27" s="744"/>
      <c r="J27" s="744"/>
      <c r="K27" s="744"/>
      <c r="L27" s="744"/>
      <c r="M27" s="744"/>
      <c r="N27" s="744"/>
      <c r="O27" s="744"/>
      <c r="P27" s="744"/>
      <c r="Q27" s="744"/>
      <c r="R27" s="744"/>
      <c r="S27" s="744"/>
      <c r="T27" s="744"/>
    </row>
    <row r="28" spans="1:21" s="379" customFormat="1" ht="15" customHeight="1">
      <c r="A28" s="79">
        <v>21</v>
      </c>
      <c r="B28" s="378" t="s">
        <v>611</v>
      </c>
      <c r="C28" s="718">
        <f t="shared" ref="C28:L28" si="2">C17*100/C$26</f>
        <v>5.2570934037052135</v>
      </c>
      <c r="D28" s="305">
        <f t="shared" si="2"/>
        <v>4.9784383279768614</v>
      </c>
      <c r="E28" s="305">
        <f t="shared" si="2"/>
        <v>5.1185375699273044</v>
      </c>
      <c r="F28" s="305">
        <f t="shared" si="2"/>
        <v>4.7766157458689564</v>
      </c>
      <c r="G28" s="305">
        <f t="shared" si="2"/>
        <v>4.267173553211828</v>
      </c>
      <c r="H28" s="567">
        <f t="shared" si="2"/>
        <v>4.3198500089867968</v>
      </c>
      <c r="I28" s="567">
        <f t="shared" si="2"/>
        <v>3.4991856217478636</v>
      </c>
      <c r="J28" s="567">
        <f t="shared" si="2"/>
        <v>3.4698062628535991</v>
      </c>
      <c r="K28" s="567">
        <f t="shared" si="2"/>
        <v>3.3976409192065322</v>
      </c>
      <c r="L28" s="567">
        <f t="shared" si="2"/>
        <v>3.5848356996386586</v>
      </c>
      <c r="M28" s="567">
        <f t="shared" ref="M28:M37" si="3">M17*100/M$26</f>
        <v>3.4818820890590221</v>
      </c>
      <c r="N28" s="567">
        <f t="shared" ref="N28:O37" si="4">N17*100/N$26</f>
        <v>3.4582728733709058</v>
      </c>
      <c r="O28" s="567">
        <f t="shared" si="4"/>
        <v>3.6699417913819814</v>
      </c>
      <c r="P28" s="567">
        <v>3.6613564114046544</v>
      </c>
      <c r="Q28" s="567">
        <f t="shared" ref="Q28:Q37" si="5">Q17*100/Q$26</f>
        <v>3.2663268787947746</v>
      </c>
      <c r="R28" s="567">
        <f t="shared" ref="R28:T37" si="6">R17*100/R$26</f>
        <v>3.8818620576334846</v>
      </c>
      <c r="S28" s="567">
        <f t="shared" ref="S28" si="7">S17*100/S$26</f>
        <v>4.1572631132471729</v>
      </c>
      <c r="T28" s="567">
        <f t="shared" si="6"/>
        <v>4.280390656161404</v>
      </c>
      <c r="U28" s="300"/>
    </row>
    <row r="29" spans="1:21" s="379" customFormat="1" ht="15" customHeight="1">
      <c r="A29" s="72">
        <v>22</v>
      </c>
      <c r="B29" s="378" t="s">
        <v>612</v>
      </c>
      <c r="C29" s="718">
        <f t="shared" ref="C29:L29" si="8">C18*100/C$26</f>
        <v>2.2853489383780765</v>
      </c>
      <c r="D29" s="305">
        <f t="shared" si="8"/>
        <v>2.174131731568774</v>
      </c>
      <c r="E29" s="305">
        <f t="shared" si="8"/>
        <v>1.8473025949214712</v>
      </c>
      <c r="F29" s="305">
        <f t="shared" si="8"/>
        <v>1.4283924622704383</v>
      </c>
      <c r="G29" s="305">
        <f t="shared" si="8"/>
        <v>1.3729043356814328</v>
      </c>
      <c r="H29" s="567">
        <f t="shared" si="8"/>
        <v>1.3342232247947454</v>
      </c>
      <c r="I29" s="567">
        <f t="shared" si="8"/>
        <v>1.3322814000075736</v>
      </c>
      <c r="J29" s="567">
        <f t="shared" si="8"/>
        <v>1.277613694935446</v>
      </c>
      <c r="K29" s="567">
        <f t="shared" si="8"/>
        <v>1.1986593181452867</v>
      </c>
      <c r="L29" s="567">
        <f t="shared" si="8"/>
        <v>1.2610576192447858</v>
      </c>
      <c r="M29" s="567">
        <f t="shared" si="3"/>
        <v>1.2294688157221401</v>
      </c>
      <c r="N29" s="567">
        <f t="shared" si="4"/>
        <v>1.3129045317316748</v>
      </c>
      <c r="O29" s="567">
        <f t="shared" si="4"/>
        <v>1.2694293320423042</v>
      </c>
      <c r="P29" s="567">
        <v>1.3907468048254281</v>
      </c>
      <c r="Q29" s="567">
        <f t="shared" si="5"/>
        <v>1.4554430051541791</v>
      </c>
      <c r="R29" s="567">
        <f t="shared" si="6"/>
        <v>1.5767699986751993</v>
      </c>
      <c r="S29" s="567">
        <f t="shared" ref="S29" si="9">S18*100/S$26</f>
        <v>1.7929101654104782</v>
      </c>
      <c r="T29" s="567">
        <f t="shared" si="6"/>
        <v>1.7464729860486905</v>
      </c>
      <c r="U29" s="300"/>
    </row>
    <row r="30" spans="1:21" s="379" customFormat="1" ht="15" customHeight="1">
      <c r="A30" s="72">
        <v>23</v>
      </c>
      <c r="B30" s="378" t="s">
        <v>613</v>
      </c>
      <c r="C30" s="718">
        <f t="shared" ref="C30:L30" si="10">C19*100/C$26</f>
        <v>15.578889747764039</v>
      </c>
      <c r="D30" s="305">
        <f t="shared" si="10"/>
        <v>15.977584528618136</v>
      </c>
      <c r="E30" s="305">
        <f t="shared" si="10"/>
        <v>15.986013358478099</v>
      </c>
      <c r="F30" s="305">
        <f t="shared" si="10"/>
        <v>16.027620189922903</v>
      </c>
      <c r="G30" s="305">
        <f t="shared" si="10"/>
        <v>15.871161139885988</v>
      </c>
      <c r="H30" s="567">
        <f t="shared" si="10"/>
        <v>15.881444595287789</v>
      </c>
      <c r="I30" s="567">
        <f t="shared" si="10"/>
        <v>16.519948682712084</v>
      </c>
      <c r="J30" s="567">
        <f t="shared" si="10"/>
        <v>16.546419661679415</v>
      </c>
      <c r="K30" s="567">
        <f t="shared" si="10"/>
        <v>16.655693564328473</v>
      </c>
      <c r="L30" s="567">
        <f t="shared" si="10"/>
        <v>16.006215541572921</v>
      </c>
      <c r="M30" s="567">
        <f t="shared" si="3"/>
        <v>15.887634434714107</v>
      </c>
      <c r="N30" s="567">
        <f t="shared" si="4"/>
        <v>16.011609703364357</v>
      </c>
      <c r="O30" s="567">
        <f t="shared" si="4"/>
        <v>16.612142596477877</v>
      </c>
      <c r="P30" s="567">
        <v>16.48111648323983</v>
      </c>
      <c r="Q30" s="567">
        <f t="shared" si="5"/>
        <v>16.32971329263966</v>
      </c>
      <c r="R30" s="567">
        <f t="shared" si="6"/>
        <v>17.155667514686066</v>
      </c>
      <c r="S30" s="567">
        <f t="shared" ref="S30" si="11">S19*100/S$26</f>
        <v>17.270279089175745</v>
      </c>
      <c r="T30" s="567">
        <f t="shared" si="6"/>
        <v>17.515003723040767</v>
      </c>
      <c r="U30" s="300"/>
    </row>
    <row r="31" spans="1:21" s="379" customFormat="1" ht="15" customHeight="1">
      <c r="A31" s="72">
        <v>24</v>
      </c>
      <c r="B31" s="378" t="s">
        <v>614</v>
      </c>
      <c r="C31" s="718">
        <f t="shared" ref="C31:L31" si="12">C20*100/C$26</f>
        <v>6.7389263720469783</v>
      </c>
      <c r="D31" s="305">
        <f t="shared" si="12"/>
        <v>7.0430518006716847</v>
      </c>
      <c r="E31" s="305">
        <f t="shared" si="12"/>
        <v>7.6212480317069655</v>
      </c>
      <c r="F31" s="305">
        <f t="shared" si="12"/>
        <v>7.02317903254266</v>
      </c>
      <c r="G31" s="305">
        <f t="shared" si="12"/>
        <v>7.5722920828548181</v>
      </c>
      <c r="H31" s="567">
        <f t="shared" si="12"/>
        <v>7.3505371792728003</v>
      </c>
      <c r="I31" s="567">
        <f t="shared" si="12"/>
        <v>7.5573762596638101</v>
      </c>
      <c r="J31" s="567">
        <f t="shared" si="12"/>
        <v>7.2792308901958274</v>
      </c>
      <c r="K31" s="567">
        <f t="shared" si="12"/>
        <v>6.9637815957120059</v>
      </c>
      <c r="L31" s="567">
        <f t="shared" si="12"/>
        <v>6.8567343502393117</v>
      </c>
      <c r="M31" s="567">
        <f t="shared" si="3"/>
        <v>6.5511805424989022</v>
      </c>
      <c r="N31" s="567">
        <f t="shared" si="4"/>
        <v>6.7045280515123382</v>
      </c>
      <c r="O31" s="567">
        <f t="shared" si="4"/>
        <v>5.6779217420205139</v>
      </c>
      <c r="P31" s="567">
        <v>6.1329981790296992</v>
      </c>
      <c r="Q31" s="567">
        <f t="shared" si="5"/>
        <v>5.9986795140295284</v>
      </c>
      <c r="R31" s="567">
        <f t="shared" si="6"/>
        <v>6.1954881841732599</v>
      </c>
      <c r="S31" s="567">
        <f t="shared" ref="S31" si="13">S20*100/S$26</f>
        <v>4.8575760783348763</v>
      </c>
      <c r="T31" s="567">
        <f t="shared" si="6"/>
        <v>4.4755987395785164</v>
      </c>
      <c r="U31" s="300"/>
    </row>
    <row r="32" spans="1:21" s="379" customFormat="1" ht="15" customHeight="1">
      <c r="A32" s="72">
        <v>25</v>
      </c>
      <c r="B32" s="378" t="s">
        <v>671</v>
      </c>
      <c r="C32" s="718">
        <f t="shared" ref="C32:L32" si="14">C21*100/C$26</f>
        <v>1.2066527715973998</v>
      </c>
      <c r="D32" s="305">
        <f t="shared" si="14"/>
        <v>1.0780775484179776</v>
      </c>
      <c r="E32" s="305">
        <f t="shared" si="14"/>
        <v>1.1213848132357287</v>
      </c>
      <c r="F32" s="305">
        <f t="shared" si="14"/>
        <v>1.1390860228939623</v>
      </c>
      <c r="G32" s="305">
        <f t="shared" si="14"/>
        <v>1.3050274662527244</v>
      </c>
      <c r="H32" s="567">
        <f t="shared" si="14"/>
        <v>1.6941645776729461</v>
      </c>
      <c r="I32" s="567">
        <f t="shared" si="14"/>
        <v>1.6911200724785003</v>
      </c>
      <c r="J32" s="567">
        <f t="shared" si="14"/>
        <v>1.9626401399541189</v>
      </c>
      <c r="K32" s="567">
        <f t="shared" si="14"/>
        <v>2.0048869439194283</v>
      </c>
      <c r="L32" s="567">
        <f t="shared" si="14"/>
        <v>2.3895246197903992</v>
      </c>
      <c r="M32" s="567">
        <f t="shared" si="3"/>
        <v>2.4968894492169467</v>
      </c>
      <c r="N32" s="567">
        <f t="shared" si="4"/>
        <v>2.8005774665806609</v>
      </c>
      <c r="O32" s="567">
        <f t="shared" si="4"/>
        <v>3.4555031617579193</v>
      </c>
      <c r="P32" s="567">
        <v>3.6550973058931606</v>
      </c>
      <c r="Q32" s="567">
        <f t="shared" si="5"/>
        <v>4.0430622011007555</v>
      </c>
      <c r="R32" s="567">
        <f t="shared" si="6"/>
        <v>4.3345839354320033</v>
      </c>
      <c r="S32" s="567">
        <f t="shared" ref="S32" si="15">S21*100/S$26</f>
        <v>5.2648193524223341</v>
      </c>
      <c r="T32" s="567">
        <f t="shared" si="6"/>
        <v>6.3503438234709941</v>
      </c>
      <c r="U32" s="300"/>
    </row>
    <row r="33" spans="1:21" s="379" customFormat="1" ht="15" customHeight="1">
      <c r="A33" s="72">
        <v>26</v>
      </c>
      <c r="B33" s="431" t="s">
        <v>388</v>
      </c>
      <c r="C33" s="718">
        <f t="shared" ref="C33:L33" si="16">C22*100/C$26</f>
        <v>5.0609248615443452</v>
      </c>
      <c r="D33" s="305">
        <f t="shared" si="16"/>
        <v>4.7162942033039963</v>
      </c>
      <c r="E33" s="305">
        <f t="shared" si="16"/>
        <v>4.4730480728967859</v>
      </c>
      <c r="F33" s="305">
        <f t="shared" si="16"/>
        <v>4.3971416702411084</v>
      </c>
      <c r="G33" s="305">
        <f t="shared" si="16"/>
        <v>4.1952260512563164</v>
      </c>
      <c r="H33" s="567">
        <f t="shared" si="16"/>
        <v>3.7739006343245536</v>
      </c>
      <c r="I33" s="567">
        <f t="shared" si="16"/>
        <v>3.8639432573635024</v>
      </c>
      <c r="J33" s="567">
        <f t="shared" si="16"/>
        <v>3.8796617333870111</v>
      </c>
      <c r="K33" s="567">
        <f t="shared" si="16"/>
        <v>5.6439985861227324</v>
      </c>
      <c r="L33" s="567">
        <f t="shared" si="16"/>
        <v>5.7613468946468016</v>
      </c>
      <c r="M33" s="567">
        <f t="shared" si="3"/>
        <v>5.6789796487455293</v>
      </c>
      <c r="N33" s="567">
        <f t="shared" si="4"/>
        <v>5.6584561815271019</v>
      </c>
      <c r="O33" s="567">
        <f t="shared" si="4"/>
        <v>5.4138835510510903</v>
      </c>
      <c r="P33" s="567">
        <v>5.6601615242189487</v>
      </c>
      <c r="Q33" s="567">
        <f t="shared" si="5"/>
        <v>6.0310961308926121</v>
      </c>
      <c r="R33" s="567">
        <f t="shared" si="6"/>
        <v>6.5456910549993115</v>
      </c>
      <c r="S33" s="567">
        <f t="shared" ref="S33" si="17">S22*100/S$26</f>
        <v>6.0697081212834387</v>
      </c>
      <c r="T33" s="567">
        <f t="shared" si="6"/>
        <v>6.2790579363141905</v>
      </c>
      <c r="U33" s="300"/>
    </row>
    <row r="34" spans="1:21" s="379" customFormat="1" ht="15" customHeight="1">
      <c r="A34" s="72">
        <v>27</v>
      </c>
      <c r="B34" s="378" t="s">
        <v>615</v>
      </c>
      <c r="C34" s="718">
        <f t="shared" ref="C34:L34" si="18">C23*100/C$26</f>
        <v>2.2089855834100791</v>
      </c>
      <c r="D34" s="305">
        <f t="shared" si="18"/>
        <v>1.9958422525485968</v>
      </c>
      <c r="E34" s="305">
        <f t="shared" si="18"/>
        <v>2.2567771487719428</v>
      </c>
      <c r="F34" s="305">
        <f t="shared" si="18"/>
        <v>2.1206713560435246</v>
      </c>
      <c r="G34" s="305">
        <f t="shared" si="18"/>
        <v>2.0092468933897631</v>
      </c>
      <c r="H34" s="567">
        <f t="shared" si="18"/>
        <v>2.1714820364597878</v>
      </c>
      <c r="I34" s="567">
        <f t="shared" si="18"/>
        <v>2.0992466740757871</v>
      </c>
      <c r="J34" s="567">
        <f t="shared" si="18"/>
        <v>2.0710378532125442</v>
      </c>
      <c r="K34" s="567">
        <f t="shared" si="18"/>
        <v>2.0057776089322754</v>
      </c>
      <c r="L34" s="567">
        <f t="shared" si="18"/>
        <v>2.0986469599998205</v>
      </c>
      <c r="M34" s="567">
        <f t="shared" si="3"/>
        <v>2.0235148307026507</v>
      </c>
      <c r="N34" s="567">
        <f t="shared" si="4"/>
        <v>2.0907534020622074</v>
      </c>
      <c r="O34" s="567">
        <f t="shared" si="4"/>
        <v>2.2145618185356764</v>
      </c>
      <c r="P34" s="567">
        <v>2.1259494728326294</v>
      </c>
      <c r="Q34" s="567">
        <f t="shared" si="5"/>
        <v>1.5625050507636091</v>
      </c>
      <c r="R34" s="567">
        <f t="shared" si="6"/>
        <v>2.2446679219214851</v>
      </c>
      <c r="S34" s="567">
        <f t="shared" ref="S34" si="19">S23*100/S$26</f>
        <v>2.2059396007248822</v>
      </c>
      <c r="T34" s="567">
        <f t="shared" si="6"/>
        <v>2.1478264054275771</v>
      </c>
      <c r="U34" s="300"/>
    </row>
    <row r="35" spans="1:21" s="379" customFormat="1" ht="15" customHeight="1">
      <c r="A35" s="72">
        <v>28</v>
      </c>
      <c r="B35" s="378" t="s">
        <v>616</v>
      </c>
      <c r="C35" s="718">
        <f t="shared" ref="C35:L35" si="20">C24*100/C$26</f>
        <v>59.256262712293712</v>
      </c>
      <c r="D35" s="305">
        <f t="shared" si="20"/>
        <v>59.646970368090052</v>
      </c>
      <c r="E35" s="305">
        <f t="shared" si="20"/>
        <v>58.88045219811832</v>
      </c>
      <c r="F35" s="305">
        <f t="shared" si="20"/>
        <v>60.392788616694979</v>
      </c>
      <c r="G35" s="305">
        <f t="shared" si="20"/>
        <v>60.66310232679335</v>
      </c>
      <c r="H35" s="567">
        <f t="shared" si="20"/>
        <v>59.688482611060977</v>
      </c>
      <c r="I35" s="567">
        <f t="shared" si="20"/>
        <v>59.758758748086606</v>
      </c>
      <c r="J35" s="567">
        <f t="shared" si="20"/>
        <v>59.777530161108658</v>
      </c>
      <c r="K35" s="567">
        <f t="shared" si="20"/>
        <v>58.195055800945902</v>
      </c>
      <c r="L35" s="567">
        <f t="shared" si="20"/>
        <v>58.340305452071767</v>
      </c>
      <c r="M35" s="567">
        <f t="shared" si="3"/>
        <v>58.42999680901157</v>
      </c>
      <c r="N35" s="567">
        <f t="shared" si="4"/>
        <v>57.22052672120379</v>
      </c>
      <c r="O35" s="567">
        <f t="shared" si="4"/>
        <v>56.625642993479651</v>
      </c>
      <c r="P35" s="567">
        <v>56.565488062136502</v>
      </c>
      <c r="Q35" s="567">
        <f t="shared" si="5"/>
        <v>56.517068661519254</v>
      </c>
      <c r="R35" s="567">
        <f t="shared" si="6"/>
        <v>52.73234641800574</v>
      </c>
      <c r="S35" s="567">
        <f t="shared" ref="S35" si="21">S24*100/S$26</f>
        <v>53.052562463360047</v>
      </c>
      <c r="T35" s="567">
        <f t="shared" si="6"/>
        <v>53.483402438019837</v>
      </c>
      <c r="U35" s="300"/>
    </row>
    <row r="36" spans="1:21" s="379" customFormat="1" ht="15" customHeight="1">
      <c r="A36" s="72">
        <v>29</v>
      </c>
      <c r="B36" s="378" t="s">
        <v>627</v>
      </c>
      <c r="C36" s="718">
        <f t="shared" ref="C36:L36" si="22">C25*100/C$26</f>
        <v>2.4069156092601562</v>
      </c>
      <c r="D36" s="305">
        <f t="shared" si="22"/>
        <v>2.3896092388039158</v>
      </c>
      <c r="E36" s="305">
        <f t="shared" si="22"/>
        <v>2.6952362119433824</v>
      </c>
      <c r="F36" s="305">
        <f t="shared" si="22"/>
        <v>2.6945049035214739</v>
      </c>
      <c r="G36" s="305">
        <f t="shared" si="22"/>
        <v>2.7438661506737829</v>
      </c>
      <c r="H36" s="567">
        <f t="shared" si="22"/>
        <v>3.7859151321396132</v>
      </c>
      <c r="I36" s="567">
        <f t="shared" si="22"/>
        <v>3.6781392838642817</v>
      </c>
      <c r="J36" s="567">
        <f t="shared" si="22"/>
        <v>3.7360596026733761</v>
      </c>
      <c r="K36" s="567">
        <f t="shared" si="22"/>
        <v>3.9345056626873633</v>
      </c>
      <c r="L36" s="567">
        <f t="shared" si="22"/>
        <v>3.7013328627955349</v>
      </c>
      <c r="M36" s="567">
        <f t="shared" si="3"/>
        <v>4.2204533803291167</v>
      </c>
      <c r="N36" s="567">
        <f t="shared" si="4"/>
        <v>4.7423710686469605</v>
      </c>
      <c r="O36" s="567">
        <f t="shared" si="4"/>
        <v>5.0609730132529833</v>
      </c>
      <c r="P36" s="567">
        <v>4.3270857564191312</v>
      </c>
      <c r="Q36" s="567">
        <f t="shared" si="5"/>
        <v>4.7961052651056129</v>
      </c>
      <c r="R36" s="567">
        <f t="shared" si="6"/>
        <v>5.3329229144734596</v>
      </c>
      <c r="S36" s="567">
        <f t="shared" ref="S36" si="23">S25*100/S$26</f>
        <v>5.3289420160410392</v>
      </c>
      <c r="T36" s="567">
        <f t="shared" si="6"/>
        <v>3.7219032919380197</v>
      </c>
      <c r="U36" s="300"/>
    </row>
    <row r="37" spans="1:21" s="381" customFormat="1" ht="15" customHeight="1">
      <c r="A37" s="79">
        <v>30</v>
      </c>
      <c r="B37" s="380" t="s">
        <v>740</v>
      </c>
      <c r="C37" s="724">
        <f t="shared" ref="C37:L37" si="24">C26*100/C$26</f>
        <v>100</v>
      </c>
      <c r="D37" s="342">
        <f t="shared" si="24"/>
        <v>100</v>
      </c>
      <c r="E37" s="342">
        <f t="shared" si="24"/>
        <v>100</v>
      </c>
      <c r="F37" s="342">
        <f t="shared" si="24"/>
        <v>100</v>
      </c>
      <c r="G37" s="342">
        <f t="shared" si="24"/>
        <v>100</v>
      </c>
      <c r="H37" s="605">
        <f t="shared" si="24"/>
        <v>100</v>
      </c>
      <c r="I37" s="605">
        <f t="shared" si="24"/>
        <v>100</v>
      </c>
      <c r="J37" s="605">
        <f t="shared" si="24"/>
        <v>100</v>
      </c>
      <c r="K37" s="605">
        <f t="shared" si="24"/>
        <v>100</v>
      </c>
      <c r="L37" s="605">
        <f t="shared" si="24"/>
        <v>100</v>
      </c>
      <c r="M37" s="605">
        <f t="shared" si="3"/>
        <v>100</v>
      </c>
      <c r="N37" s="605">
        <f t="shared" si="4"/>
        <v>100</v>
      </c>
      <c r="O37" s="605">
        <f t="shared" si="4"/>
        <v>100</v>
      </c>
      <c r="P37" s="605">
        <v>100</v>
      </c>
      <c r="Q37" s="605">
        <f t="shared" si="5"/>
        <v>100</v>
      </c>
      <c r="R37" s="605">
        <f t="shared" si="6"/>
        <v>100</v>
      </c>
      <c r="S37" s="605">
        <f t="shared" ref="S37" si="25">S26*100/S$26</f>
        <v>100</v>
      </c>
      <c r="T37" s="605">
        <f t="shared" si="6"/>
        <v>100</v>
      </c>
      <c r="U37" s="603"/>
    </row>
    <row r="38" spans="1:21" ht="24.95" customHeight="1">
      <c r="A38" s="64"/>
      <c r="B38" s="132"/>
      <c r="C38" s="743" t="s">
        <v>253</v>
      </c>
      <c r="D38" s="744"/>
      <c r="E38" s="744"/>
      <c r="F38" s="744"/>
      <c r="G38" s="744"/>
      <c r="H38" s="744"/>
      <c r="I38" s="744"/>
      <c r="J38" s="744"/>
      <c r="K38" s="744"/>
      <c r="L38" s="744"/>
      <c r="M38" s="744"/>
      <c r="N38" s="744"/>
      <c r="O38" s="744"/>
      <c r="P38" s="744"/>
      <c r="Q38" s="744"/>
      <c r="R38" s="744"/>
      <c r="S38" s="744"/>
      <c r="T38" s="744"/>
    </row>
    <row r="39" spans="1:21" s="379" customFormat="1" ht="15" customHeight="1">
      <c r="A39" s="79">
        <v>31</v>
      </c>
      <c r="B39" s="378" t="s">
        <v>611</v>
      </c>
      <c r="C39" s="375">
        <f t="shared" ref="C39:L39" si="26">C17*100/C6</f>
        <v>97.148937698676377</v>
      </c>
      <c r="D39" s="305">
        <f t="shared" si="26"/>
        <v>96.718319696902</v>
      </c>
      <c r="E39" s="305">
        <f t="shared" si="26"/>
        <v>98.460291540449631</v>
      </c>
      <c r="F39" s="305">
        <f t="shared" si="26"/>
        <v>102.93157660668447</v>
      </c>
      <c r="G39" s="305">
        <f t="shared" si="26"/>
        <v>103.57000213215133</v>
      </c>
      <c r="H39" s="567">
        <f t="shared" si="26"/>
        <v>101.55505049629424</v>
      </c>
      <c r="I39" s="567">
        <f t="shared" si="26"/>
        <v>102.68658362731345</v>
      </c>
      <c r="J39" s="567">
        <f t="shared" si="26"/>
        <v>106.82154617685266</v>
      </c>
      <c r="K39" s="567">
        <f t="shared" si="26"/>
        <v>98.27696083416383</v>
      </c>
      <c r="L39" s="567">
        <f t="shared" si="26"/>
        <v>95.501353905187514</v>
      </c>
      <c r="M39" s="567">
        <f t="shared" ref="M39:N48" si="27">M17*100/M6</f>
        <v>95.673854593470168</v>
      </c>
      <c r="N39" s="567">
        <f t="shared" si="27"/>
        <v>93.794331833821616</v>
      </c>
      <c r="O39" s="567">
        <f t="shared" ref="O39:O48" si="28">O17*100/O6</f>
        <v>98.77231637391786</v>
      </c>
      <c r="P39" s="567">
        <v>97.163093003171852</v>
      </c>
      <c r="Q39" s="567">
        <f t="shared" ref="Q39:R48" si="29">Q17*100/Q6</f>
        <v>95.764369855789894</v>
      </c>
      <c r="R39" s="567">
        <f t="shared" si="29"/>
        <v>90.141477783211442</v>
      </c>
      <c r="S39" s="567">
        <f t="shared" ref="S39" si="30">S17*100/S6</f>
        <v>97.157343504940258</v>
      </c>
      <c r="T39" s="567">
        <f t="shared" ref="T39:T48" si="31">T17*100/T6</f>
        <v>101.2147938840596</v>
      </c>
      <c r="U39" s="300"/>
    </row>
    <row r="40" spans="1:21" s="379" customFormat="1" ht="15" customHeight="1">
      <c r="A40" s="72">
        <v>32</v>
      </c>
      <c r="B40" s="378" t="s">
        <v>612</v>
      </c>
      <c r="C40" s="375">
        <f t="shared" ref="C40:L40" si="32">C18*100/C7</f>
        <v>91.539139024188486</v>
      </c>
      <c r="D40" s="305">
        <f t="shared" si="32"/>
        <v>93.456450924682827</v>
      </c>
      <c r="E40" s="305">
        <f t="shared" si="32"/>
        <v>94.278392367806759</v>
      </c>
      <c r="F40" s="305">
        <f t="shared" si="32"/>
        <v>96.934354396166924</v>
      </c>
      <c r="G40" s="305">
        <f t="shared" si="32"/>
        <v>97.447922155478281</v>
      </c>
      <c r="H40" s="567">
        <f t="shared" si="32"/>
        <v>97.953934808739291</v>
      </c>
      <c r="I40" s="567">
        <f t="shared" si="32"/>
        <v>97.170258216172257</v>
      </c>
      <c r="J40" s="567">
        <f t="shared" si="32"/>
        <v>96.925367578633924</v>
      </c>
      <c r="K40" s="567">
        <f t="shared" si="32"/>
        <v>95.566497860333016</v>
      </c>
      <c r="L40" s="567">
        <f t="shared" si="32"/>
        <v>98.736368393847286</v>
      </c>
      <c r="M40" s="567">
        <f t="shared" si="27"/>
        <v>99.282338253350588</v>
      </c>
      <c r="N40" s="567">
        <f t="shared" si="27"/>
        <v>100.32913967276836</v>
      </c>
      <c r="O40" s="567">
        <f t="shared" si="28"/>
        <v>99.687756704228931</v>
      </c>
      <c r="P40" s="567">
        <v>102.08768804714737</v>
      </c>
      <c r="Q40" s="567">
        <f t="shared" si="29"/>
        <v>103.05493469009072</v>
      </c>
      <c r="R40" s="567">
        <f t="shared" si="29"/>
        <v>101.99751300917968</v>
      </c>
      <c r="S40" s="567">
        <f t="shared" ref="S40" si="33">S18*100/S7</f>
        <v>101.64152774727415</v>
      </c>
      <c r="T40" s="567">
        <f t="shared" si="31"/>
        <v>101.5857205176676</v>
      </c>
      <c r="U40" s="300"/>
    </row>
    <row r="41" spans="1:21" s="379" customFormat="1" ht="15" customHeight="1">
      <c r="A41" s="72">
        <v>33</v>
      </c>
      <c r="B41" s="378" t="s">
        <v>613</v>
      </c>
      <c r="C41" s="375">
        <f t="shared" ref="C41:L41" si="34">C19*100/C8</f>
        <v>38.135651435387274</v>
      </c>
      <c r="D41" s="305">
        <f t="shared" si="34"/>
        <v>38.808708630652397</v>
      </c>
      <c r="E41" s="305">
        <f t="shared" si="34"/>
        <v>39.11847531430994</v>
      </c>
      <c r="F41" s="305">
        <f t="shared" si="34"/>
        <v>39.576854521054905</v>
      </c>
      <c r="G41" s="305">
        <f t="shared" si="34"/>
        <v>39.516079345637543</v>
      </c>
      <c r="H41" s="567">
        <f t="shared" si="34"/>
        <v>39.549304974882389</v>
      </c>
      <c r="I41" s="567">
        <f t="shared" si="34"/>
        <v>39.771804511685694</v>
      </c>
      <c r="J41" s="567">
        <f t="shared" si="34"/>
        <v>39.773001683292712</v>
      </c>
      <c r="K41" s="567">
        <f t="shared" si="34"/>
        <v>41.446365960613733</v>
      </c>
      <c r="L41" s="567">
        <f t="shared" si="34"/>
        <v>41.478772064144735</v>
      </c>
      <c r="M41" s="567">
        <f t="shared" si="27"/>
        <v>41.294783227870035</v>
      </c>
      <c r="N41" s="567">
        <f t="shared" si="27"/>
        <v>40.69342183678949</v>
      </c>
      <c r="O41" s="567">
        <f t="shared" si="28"/>
        <v>40.567314064654575</v>
      </c>
      <c r="P41" s="567">
        <v>41.491269618866951</v>
      </c>
      <c r="Q41" s="567">
        <f t="shared" si="29"/>
        <v>41.255377807280539</v>
      </c>
      <c r="R41" s="567">
        <f t="shared" si="29"/>
        <v>42.010943871431998</v>
      </c>
      <c r="S41" s="567">
        <f t="shared" ref="S41" si="35">S19*100/S8</f>
        <v>42.209500468386295</v>
      </c>
      <c r="T41" s="567">
        <f t="shared" si="31"/>
        <v>42.034782598261415</v>
      </c>
      <c r="U41" s="300"/>
    </row>
    <row r="42" spans="1:21" s="379" customFormat="1" ht="15" customHeight="1">
      <c r="A42" s="72">
        <v>34</v>
      </c>
      <c r="B42" s="378" t="s">
        <v>614</v>
      </c>
      <c r="C42" s="375">
        <f t="shared" ref="C42:L42" si="36">C20*100/C9</f>
        <v>33.000293281474661</v>
      </c>
      <c r="D42" s="305">
        <f t="shared" si="36"/>
        <v>33.000290408136877</v>
      </c>
      <c r="E42" s="305">
        <f t="shared" si="36"/>
        <v>33.000288465471336</v>
      </c>
      <c r="F42" s="305">
        <f t="shared" si="36"/>
        <v>33.00025972935974</v>
      </c>
      <c r="G42" s="305">
        <f t="shared" si="36"/>
        <v>33.00017578122894</v>
      </c>
      <c r="H42" s="567">
        <f t="shared" si="36"/>
        <v>32.99426663136223</v>
      </c>
      <c r="I42" s="567">
        <f t="shared" si="36"/>
        <v>33.018690127663398</v>
      </c>
      <c r="J42" s="567">
        <f t="shared" si="36"/>
        <v>33.01268090243299</v>
      </c>
      <c r="K42" s="567">
        <f t="shared" si="36"/>
        <v>33.010166101883229</v>
      </c>
      <c r="L42" s="567">
        <f t="shared" si="36"/>
        <v>33.001365599002376</v>
      </c>
      <c r="M42" s="567">
        <f t="shared" si="27"/>
        <v>33.00024626193499</v>
      </c>
      <c r="N42" s="567">
        <f t="shared" si="27"/>
        <v>33.00023169334974</v>
      </c>
      <c r="O42" s="567">
        <f t="shared" si="28"/>
        <v>33.000472905761299</v>
      </c>
      <c r="P42" s="567">
        <v>33.000288969794951</v>
      </c>
      <c r="Q42" s="567">
        <f t="shared" si="29"/>
        <v>33.000243210817587</v>
      </c>
      <c r="R42" s="567">
        <f t="shared" si="29"/>
        <v>33.000202174352559</v>
      </c>
      <c r="S42" s="567">
        <f t="shared" ref="S42" si="37">S20*100/S9</f>
        <v>33.000242813649869</v>
      </c>
      <c r="T42" s="567">
        <f t="shared" si="31"/>
        <v>33.000218430965212</v>
      </c>
      <c r="U42" s="300"/>
    </row>
    <row r="43" spans="1:21" s="379" customFormat="1" ht="15" customHeight="1">
      <c r="A43" s="72">
        <v>35</v>
      </c>
      <c r="B43" s="378" t="s">
        <v>672</v>
      </c>
      <c r="C43" s="375">
        <f t="shared" ref="C43:L43" si="38">C21*100/C10</f>
        <v>95.085294173958005</v>
      </c>
      <c r="D43" s="305">
        <f t="shared" si="38"/>
        <v>94.549373082353952</v>
      </c>
      <c r="E43" s="305">
        <f t="shared" si="38"/>
        <v>92.406767333932379</v>
      </c>
      <c r="F43" s="305">
        <f t="shared" si="38"/>
        <v>95.152688302130287</v>
      </c>
      <c r="G43" s="305">
        <f t="shared" si="38"/>
        <v>95.698485714544944</v>
      </c>
      <c r="H43" s="567">
        <f t="shared" si="38"/>
        <v>94.724867902938115</v>
      </c>
      <c r="I43" s="567">
        <f t="shared" si="38"/>
        <v>94.691085250041169</v>
      </c>
      <c r="J43" s="567">
        <f t="shared" si="38"/>
        <v>95.148667935299727</v>
      </c>
      <c r="K43" s="567">
        <f t="shared" si="38"/>
        <v>74.408885900273688</v>
      </c>
      <c r="L43" s="567">
        <f t="shared" si="38"/>
        <v>74.586946690139655</v>
      </c>
      <c r="M43" s="567">
        <f t="shared" si="27"/>
        <v>71.877542955089652</v>
      </c>
      <c r="N43" s="567">
        <f t="shared" si="27"/>
        <v>65.716219294283761</v>
      </c>
      <c r="O43" s="567">
        <f t="shared" si="28"/>
        <v>62.488004559938069</v>
      </c>
      <c r="P43" s="567">
        <v>58.787876359099116</v>
      </c>
      <c r="Q43" s="567">
        <f t="shared" si="29"/>
        <v>56.806702698097979</v>
      </c>
      <c r="R43" s="567">
        <f t="shared" si="29"/>
        <v>55.138025343583728</v>
      </c>
      <c r="S43" s="567">
        <f t="shared" ref="S43" si="39">S21*100/S10</f>
        <v>57.400665454931918</v>
      </c>
      <c r="T43" s="567">
        <f t="shared" si="31"/>
        <v>79.045766786211615</v>
      </c>
      <c r="U43" s="300"/>
    </row>
    <row r="44" spans="1:21" s="379" customFormat="1" ht="15" customHeight="1">
      <c r="A44" s="72">
        <v>36</v>
      </c>
      <c r="B44" s="431" t="s">
        <v>388</v>
      </c>
      <c r="C44" s="375">
        <f t="shared" ref="C44:L44" si="40">C22*100/C11</f>
        <v>107.62605242830311</v>
      </c>
      <c r="D44" s="305">
        <f t="shared" si="40"/>
        <v>95.345775271769725</v>
      </c>
      <c r="E44" s="305">
        <f t="shared" si="40"/>
        <v>102.34238589506612</v>
      </c>
      <c r="F44" s="305">
        <f t="shared" si="40"/>
        <v>102.72566301816357</v>
      </c>
      <c r="G44" s="305">
        <f t="shared" si="40"/>
        <v>98.530198065835975</v>
      </c>
      <c r="H44" s="567">
        <f t="shared" si="40"/>
        <v>88.906494250090944</v>
      </c>
      <c r="I44" s="567">
        <f t="shared" si="40"/>
        <v>83.422308821732557</v>
      </c>
      <c r="J44" s="567">
        <f t="shared" si="40"/>
        <v>81.61330027016497</v>
      </c>
      <c r="K44" s="567">
        <f t="shared" si="40"/>
        <v>89.993494355593128</v>
      </c>
      <c r="L44" s="567">
        <f t="shared" si="40"/>
        <v>91.799814573576768</v>
      </c>
      <c r="M44" s="567">
        <f t="shared" si="27"/>
        <v>94.233472578144514</v>
      </c>
      <c r="N44" s="567">
        <f t="shared" si="27"/>
        <v>97.441072784285495</v>
      </c>
      <c r="O44" s="567">
        <f t="shared" si="28"/>
        <v>88.760694039956832</v>
      </c>
      <c r="P44" s="567">
        <v>94.562730880303363</v>
      </c>
      <c r="Q44" s="567">
        <f t="shared" si="29"/>
        <v>94.956173734154845</v>
      </c>
      <c r="R44" s="567">
        <f t="shared" si="29"/>
        <v>93.052611058313232</v>
      </c>
      <c r="S44" s="567">
        <f t="shared" ref="S44" si="41">S22*100/S11</f>
        <v>90.112285753513106</v>
      </c>
      <c r="T44" s="567">
        <f t="shared" si="31"/>
        <v>90.296394694410949</v>
      </c>
      <c r="U44" s="300"/>
    </row>
    <row r="45" spans="1:21" s="379" customFormat="1" ht="15" customHeight="1">
      <c r="A45" s="72">
        <v>37</v>
      </c>
      <c r="B45" s="378" t="s">
        <v>615</v>
      </c>
      <c r="C45" s="375">
        <f t="shared" ref="C45:L45" si="42">C23*100/C12</f>
        <v>108.30787008082719</v>
      </c>
      <c r="D45" s="305">
        <f t="shared" si="42"/>
        <v>108.04836489940364</v>
      </c>
      <c r="E45" s="305">
        <f t="shared" si="42"/>
        <v>108.35392125270029</v>
      </c>
      <c r="F45" s="305">
        <f t="shared" si="42"/>
        <v>108.62646669716487</v>
      </c>
      <c r="G45" s="305">
        <f t="shared" si="42"/>
        <v>109.10795030805512</v>
      </c>
      <c r="H45" s="567">
        <f t="shared" si="42"/>
        <v>108.56862544465244</v>
      </c>
      <c r="I45" s="567">
        <f t="shared" si="42"/>
        <v>108.75759480410643</v>
      </c>
      <c r="J45" s="567">
        <f t="shared" si="42"/>
        <v>106.86824315770819</v>
      </c>
      <c r="K45" s="567">
        <f t="shared" si="42"/>
        <v>106.54183500059135</v>
      </c>
      <c r="L45" s="567">
        <f t="shared" si="42"/>
        <v>112.23105241646341</v>
      </c>
      <c r="M45" s="567">
        <f t="shared" si="27"/>
        <v>108.48651481030285</v>
      </c>
      <c r="N45" s="567">
        <f t="shared" si="27"/>
        <v>108.77635927081333</v>
      </c>
      <c r="O45" s="567">
        <f t="shared" si="28"/>
        <v>108.44057646825814</v>
      </c>
      <c r="P45" s="567">
        <v>108.31641960878893</v>
      </c>
      <c r="Q45" s="567">
        <f t="shared" si="29"/>
        <v>108.75591089244226</v>
      </c>
      <c r="R45" s="567">
        <f t="shared" si="29"/>
        <v>126.91186752784643</v>
      </c>
      <c r="S45" s="567">
        <f t="shared" ref="S45" si="43">S23*100/S12</f>
        <v>106.86734514720928</v>
      </c>
      <c r="T45" s="567">
        <f t="shared" si="31"/>
        <v>106.88205217521119</v>
      </c>
      <c r="U45" s="300"/>
    </row>
    <row r="46" spans="1:21" s="379" customFormat="1" ht="15" customHeight="1">
      <c r="A46" s="72">
        <v>38</v>
      </c>
      <c r="B46" s="378" t="s">
        <v>616</v>
      </c>
      <c r="C46" s="375">
        <f t="shared" ref="C46:L46" si="44">C24*100/C13</f>
        <v>99.657436220557386</v>
      </c>
      <c r="D46" s="305">
        <f t="shared" si="44"/>
        <v>99.451261873649955</v>
      </c>
      <c r="E46" s="305">
        <f t="shared" si="44"/>
        <v>99.418952876988087</v>
      </c>
      <c r="F46" s="305">
        <f t="shared" si="44"/>
        <v>99.380770828008238</v>
      </c>
      <c r="G46" s="305">
        <f t="shared" si="44"/>
        <v>99.419195288512512</v>
      </c>
      <c r="H46" s="567">
        <f t="shared" si="44"/>
        <v>99.327400255946088</v>
      </c>
      <c r="I46" s="567">
        <f t="shared" si="44"/>
        <v>99.310206905343918</v>
      </c>
      <c r="J46" s="567">
        <f t="shared" si="44"/>
        <v>99.276788035192325</v>
      </c>
      <c r="K46" s="567">
        <f t="shared" si="44"/>
        <v>99.279260187072467</v>
      </c>
      <c r="L46" s="567">
        <f t="shared" si="44"/>
        <v>98.902392757118037</v>
      </c>
      <c r="M46" s="567">
        <f t="shared" si="27"/>
        <v>98.732694883949179</v>
      </c>
      <c r="N46" s="567">
        <f t="shared" si="27"/>
        <v>98.971204306890996</v>
      </c>
      <c r="O46" s="567">
        <f t="shared" si="28"/>
        <v>99.065369915364556</v>
      </c>
      <c r="P46" s="567">
        <v>99.245037080135006</v>
      </c>
      <c r="Q46" s="567">
        <f t="shared" si="29"/>
        <v>99.545619853693509</v>
      </c>
      <c r="R46" s="567">
        <f t="shared" si="29"/>
        <v>99.288028560929206</v>
      </c>
      <c r="S46" s="567">
        <f t="shared" ref="S46" si="45">S24*100/S13</f>
        <v>99.216956774864101</v>
      </c>
      <c r="T46" s="567">
        <f t="shared" si="31"/>
        <v>99.074934239774748</v>
      </c>
      <c r="U46" s="300"/>
    </row>
    <row r="47" spans="1:21" s="379" customFormat="1" ht="15" customHeight="1">
      <c r="A47" s="72">
        <v>39</v>
      </c>
      <c r="B47" s="378" t="s">
        <v>627</v>
      </c>
      <c r="C47" s="375">
        <f t="shared" ref="C47:L47" si="46">C25*100/C14</f>
        <v>98.651158390551643</v>
      </c>
      <c r="D47" s="305">
        <f t="shared" si="46"/>
        <v>98.703448137925534</v>
      </c>
      <c r="E47" s="305">
        <f t="shared" si="46"/>
        <v>97.73212788779621</v>
      </c>
      <c r="F47" s="305">
        <f t="shared" si="46"/>
        <v>94.394459571445481</v>
      </c>
      <c r="G47" s="305">
        <f t="shared" si="46"/>
        <v>93.54060426605254</v>
      </c>
      <c r="H47" s="567">
        <f t="shared" si="46"/>
        <v>103.12981655287307</v>
      </c>
      <c r="I47" s="567">
        <f t="shared" si="46"/>
        <v>103.02932524140203</v>
      </c>
      <c r="J47" s="567">
        <f t="shared" si="46"/>
        <v>103.39854769882572</v>
      </c>
      <c r="K47" s="567">
        <f t="shared" si="46"/>
        <v>106.18957971966128</v>
      </c>
      <c r="L47" s="567">
        <f t="shared" si="46"/>
        <v>100.77567844214472</v>
      </c>
      <c r="M47" s="567">
        <f t="shared" si="27"/>
        <v>100.98322628420364</v>
      </c>
      <c r="N47" s="567">
        <f t="shared" si="27"/>
        <v>99.502504584676942</v>
      </c>
      <c r="O47" s="567">
        <f t="shared" si="28"/>
        <v>101.54872725729653</v>
      </c>
      <c r="P47" s="567">
        <v>99.628101069189682</v>
      </c>
      <c r="Q47" s="567">
        <f t="shared" si="29"/>
        <v>105.29974870597023</v>
      </c>
      <c r="R47" s="567">
        <f t="shared" si="29"/>
        <v>105.48528111793269</v>
      </c>
      <c r="S47" s="567">
        <f t="shared" ref="S47" si="47">S25*100/S14</f>
        <v>102.99929709635578</v>
      </c>
      <c r="T47" s="567">
        <f t="shared" si="31"/>
        <v>104.39588950322732</v>
      </c>
      <c r="U47" s="300"/>
    </row>
    <row r="48" spans="1:21" s="381" customFormat="1" ht="15" customHeight="1">
      <c r="A48" s="79">
        <v>40</v>
      </c>
      <c r="B48" s="380" t="s">
        <v>740</v>
      </c>
      <c r="C48" s="725">
        <f t="shared" ref="C48:L48" si="48">C26*100/C15</f>
        <v>71.895545342805974</v>
      </c>
      <c r="D48" s="307">
        <f t="shared" si="48"/>
        <v>71.267095704195313</v>
      </c>
      <c r="E48" s="307">
        <f t="shared" si="48"/>
        <v>71.039147268521617</v>
      </c>
      <c r="F48" s="307">
        <f t="shared" si="48"/>
        <v>71.969762838863204</v>
      </c>
      <c r="G48" s="307">
        <f t="shared" si="48"/>
        <v>71.401631738039896</v>
      </c>
      <c r="H48" s="568">
        <f t="shared" si="48"/>
        <v>71.506626070844717</v>
      </c>
      <c r="I48" s="568">
        <f t="shared" si="48"/>
        <v>70.773671652636679</v>
      </c>
      <c r="J48" s="568">
        <f t="shared" si="48"/>
        <v>71.023268602301769</v>
      </c>
      <c r="K48" s="568">
        <f t="shared" si="48"/>
        <v>71.85725515748922</v>
      </c>
      <c r="L48" s="568">
        <f t="shared" si="48"/>
        <v>72.25059868041069</v>
      </c>
      <c r="M48" s="568">
        <f t="shared" si="27"/>
        <v>72.501498482706054</v>
      </c>
      <c r="N48" s="568">
        <f t="shared" si="27"/>
        <v>71.822897087083788</v>
      </c>
      <c r="O48" s="568">
        <f t="shared" si="28"/>
        <v>71.963543532476024</v>
      </c>
      <c r="P48" s="568">
        <v>71.972514627375602</v>
      </c>
      <c r="Q48" s="568">
        <f t="shared" si="29"/>
        <v>72.036794695284655</v>
      </c>
      <c r="R48" s="568">
        <f t="shared" si="29"/>
        <v>71.279353338321357</v>
      </c>
      <c r="S48" s="568">
        <f t="shared" ref="S48" si="49">S26*100/S15</f>
        <v>72.309049318003275</v>
      </c>
      <c r="T48" s="568">
        <f t="shared" si="31"/>
        <v>73.679198999974872</v>
      </c>
      <c r="U48" s="603"/>
    </row>
    <row r="49" spans="2:20" ht="12.75" customHeight="1">
      <c r="B49" s="391" t="s">
        <v>754</v>
      </c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</row>
    <row r="50" spans="2:20" ht="12" customHeight="1">
      <c r="B50" s="171" t="s">
        <v>552</v>
      </c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</row>
    <row r="51" spans="2:20" ht="12" customHeight="1">
      <c r="B51" s="171" t="s">
        <v>628</v>
      </c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</row>
    <row r="52" spans="2:20" ht="12" customHeight="1">
      <c r="B52" s="171" t="s">
        <v>1017</v>
      </c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</row>
    <row r="53" spans="2:20" ht="9.9499999999999993" customHeight="1">
      <c r="B53" s="4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</row>
    <row r="54" spans="2:20" ht="9.9499999999999993" customHeight="1">
      <c r="B54" s="4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</row>
    <row r="55" spans="2:20" ht="11.25" customHeight="1"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</row>
    <row r="56" spans="2:20" ht="15" customHeight="1"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</row>
    <row r="57" spans="2:20" ht="15" customHeight="1"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</row>
    <row r="58" spans="2:20" ht="15" customHeight="1"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</row>
    <row r="59" spans="2:20" ht="15" customHeight="1"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</row>
    <row r="60" spans="2:20" ht="15" customHeight="1"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</row>
    <row r="61" spans="2:20" ht="15" customHeight="1"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</row>
    <row r="62" spans="2:20" ht="15" customHeight="1"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</row>
    <row r="63" spans="2:20" ht="15" customHeight="1"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</row>
    <row r="64" spans="2:20" ht="15" customHeight="1">
      <c r="P64" s="50"/>
      <c r="Q64" s="50"/>
      <c r="R64" s="50"/>
      <c r="S64" s="50"/>
      <c r="T64" s="50"/>
    </row>
    <row r="65" spans="16:20" ht="15" customHeight="1">
      <c r="P65" s="50"/>
      <c r="Q65" s="50"/>
      <c r="R65" s="50"/>
      <c r="S65" s="50"/>
      <c r="T65" s="50"/>
    </row>
    <row r="66" spans="16:20" ht="15" customHeight="1">
      <c r="P66" s="50"/>
      <c r="Q66" s="50"/>
      <c r="R66" s="50"/>
      <c r="S66" s="50"/>
      <c r="T66" s="50"/>
    </row>
    <row r="67" spans="16:20" ht="15" customHeight="1">
      <c r="P67" s="50"/>
      <c r="Q67" s="50"/>
      <c r="R67" s="50"/>
      <c r="S67" s="50"/>
      <c r="T67" s="50"/>
    </row>
    <row r="68" spans="16:20" ht="15" customHeight="1">
      <c r="P68" s="50"/>
      <c r="Q68" s="50"/>
      <c r="R68" s="50"/>
      <c r="S68" s="50"/>
      <c r="T68" s="50"/>
    </row>
    <row r="69" spans="16:20" ht="15" customHeight="1">
      <c r="P69" s="50"/>
      <c r="Q69" s="50"/>
      <c r="R69" s="50"/>
      <c r="S69" s="50"/>
      <c r="T69" s="50"/>
    </row>
    <row r="70" spans="16:20" ht="15" customHeight="1">
      <c r="P70" s="50"/>
      <c r="Q70" s="50"/>
      <c r="R70" s="50"/>
      <c r="S70" s="50"/>
      <c r="T70" s="50"/>
    </row>
    <row r="71" spans="16:20" ht="15" customHeight="1">
      <c r="P71" s="50"/>
      <c r="Q71" s="50"/>
      <c r="R71" s="50"/>
      <c r="S71" s="50"/>
      <c r="T71" s="50"/>
    </row>
    <row r="72" spans="16:20" ht="15" customHeight="1">
      <c r="P72" s="50"/>
      <c r="Q72" s="50"/>
      <c r="R72" s="50"/>
      <c r="S72" s="50"/>
      <c r="T72" s="50"/>
    </row>
    <row r="73" spans="16:20">
      <c r="P73" s="50"/>
      <c r="Q73" s="50"/>
      <c r="R73" s="50"/>
      <c r="S73" s="50"/>
      <c r="T73" s="50"/>
    </row>
    <row r="74" spans="16:20" ht="15" customHeight="1">
      <c r="P74" s="50"/>
      <c r="Q74" s="50"/>
      <c r="R74" s="261"/>
      <c r="S74" s="261"/>
      <c r="T74" s="50"/>
    </row>
    <row r="75" spans="16:20" ht="15" customHeight="1">
      <c r="P75" s="50"/>
      <c r="Q75" s="50"/>
      <c r="R75" s="50"/>
      <c r="S75" s="50"/>
      <c r="T75" s="50"/>
    </row>
    <row r="76" spans="16:20" ht="15" customHeight="1">
      <c r="P76" s="50"/>
      <c r="Q76" s="50"/>
      <c r="R76" s="261"/>
      <c r="S76" s="261"/>
      <c r="T76" s="50"/>
    </row>
    <row r="77" spans="16:20">
      <c r="P77" s="50"/>
      <c r="Q77" s="50"/>
      <c r="R77" s="50"/>
      <c r="S77" s="50"/>
      <c r="T77" s="50"/>
    </row>
    <row r="78" spans="16:20">
      <c r="P78" s="50"/>
      <c r="Q78" s="50"/>
      <c r="R78" s="50"/>
      <c r="S78" s="50"/>
      <c r="T78" s="50"/>
    </row>
    <row r="79" spans="16:20">
      <c r="P79" s="50"/>
      <c r="Q79" s="50"/>
      <c r="R79" s="50"/>
      <c r="S79" s="50"/>
      <c r="T79" s="50"/>
    </row>
    <row r="80" spans="16:20">
      <c r="P80" s="50"/>
      <c r="Q80" s="50"/>
      <c r="R80" s="50"/>
      <c r="S80" s="50"/>
      <c r="T80" s="50"/>
    </row>
    <row r="81" spans="16:20">
      <c r="P81" s="50"/>
      <c r="Q81" s="50"/>
      <c r="R81" s="50"/>
      <c r="S81" s="50"/>
      <c r="T81" s="50"/>
    </row>
    <row r="82" spans="16:20">
      <c r="P82" s="50"/>
      <c r="Q82" s="50"/>
      <c r="R82" s="50"/>
      <c r="S82" s="50"/>
      <c r="T82" s="50"/>
    </row>
    <row r="83" spans="16:20">
      <c r="P83" s="50"/>
      <c r="Q83" s="50"/>
      <c r="R83" s="50"/>
      <c r="S83" s="50"/>
      <c r="T83" s="50"/>
    </row>
    <row r="84" spans="16:20">
      <c r="P84" s="50"/>
      <c r="Q84" s="50"/>
      <c r="R84" s="50"/>
      <c r="S84" s="50"/>
      <c r="T84" s="50"/>
    </row>
    <row r="85" spans="16:20">
      <c r="P85" s="50"/>
      <c r="Q85" s="50"/>
      <c r="R85" s="50"/>
      <c r="S85" s="50"/>
      <c r="T85" s="50"/>
    </row>
    <row r="86" spans="16:20">
      <c r="P86" s="50"/>
      <c r="Q86" s="50"/>
      <c r="R86" s="50"/>
      <c r="S86" s="50"/>
      <c r="T86" s="50"/>
    </row>
    <row r="87" spans="16:20">
      <c r="P87" s="50"/>
      <c r="Q87" s="50"/>
      <c r="R87" s="50"/>
      <c r="S87" s="50"/>
      <c r="T87" s="50"/>
    </row>
    <row r="88" spans="16:20">
      <c r="P88" s="50"/>
      <c r="Q88" s="50"/>
      <c r="R88" s="50"/>
      <c r="S88" s="50"/>
      <c r="T88" s="50"/>
    </row>
    <row r="89" spans="16:20">
      <c r="P89" s="50"/>
      <c r="Q89" s="50"/>
      <c r="R89" s="50"/>
      <c r="S89" s="50"/>
      <c r="T89" s="50"/>
    </row>
    <row r="90" spans="16:20">
      <c r="P90" s="50"/>
      <c r="Q90" s="50"/>
      <c r="R90" s="50"/>
      <c r="S90" s="50"/>
      <c r="T90" s="50"/>
    </row>
    <row r="91" spans="16:20">
      <c r="P91" s="50"/>
      <c r="Q91" s="50"/>
      <c r="R91" s="50"/>
      <c r="S91" s="50"/>
      <c r="T91" s="50"/>
    </row>
    <row r="92" spans="16:20">
      <c r="P92" s="50"/>
      <c r="Q92" s="50"/>
      <c r="R92" s="50"/>
      <c r="S92" s="50"/>
      <c r="T92" s="50"/>
    </row>
    <row r="93" spans="16:20">
      <c r="P93" s="50"/>
      <c r="Q93" s="50"/>
      <c r="R93" s="50"/>
      <c r="S93" s="50"/>
      <c r="T93" s="50"/>
    </row>
    <row r="94" spans="16:20">
      <c r="P94" s="50"/>
      <c r="Q94" s="50"/>
      <c r="R94" s="50"/>
      <c r="S94" s="50"/>
      <c r="T94" s="50"/>
    </row>
  </sheetData>
  <mergeCells count="4">
    <mergeCell ref="C5:T5"/>
    <mergeCell ref="C16:T16"/>
    <mergeCell ref="C27:T27"/>
    <mergeCell ref="C38:T38"/>
  </mergeCells>
  <phoneticPr fontId="13" type="noConversion"/>
  <pageMargins left="0.78740157480314965" right="0.39370078740157483" top="0.78740157480314965" bottom="0.19685039370078741" header="0.11811023622047245" footer="0.11811023622047245"/>
  <pageSetup paperSize="9" scale="70" orientation="portrait" horizontalDpi="300" verticalDpi="300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5"/>
  <sheetViews>
    <sheetView workbookViewId="0">
      <selection activeCell="C3" sqref="C3:T3"/>
    </sheetView>
  </sheetViews>
  <sheetFormatPr baseColWidth="10" defaultRowHeight="12.75"/>
  <cols>
    <col min="1" max="1" width="3.85546875" style="48" customWidth="1"/>
    <col min="2" max="2" width="50.7109375" style="4" customWidth="1"/>
    <col min="3" max="20" width="9.7109375" style="4" customWidth="1"/>
    <col min="21" max="16384" width="11.42578125" style="4"/>
  </cols>
  <sheetData>
    <row r="1" spans="1:20" s="133" customFormat="1" ht="19.5" customHeight="1">
      <c r="A1" s="392" t="s">
        <v>557</v>
      </c>
      <c r="I1" s="392"/>
      <c r="M1" s="134"/>
      <c r="N1" s="134"/>
    </row>
    <row r="2" spans="1:20" s="133" customFormat="1" ht="15" customHeight="1">
      <c r="A2" s="392"/>
      <c r="B2" s="135"/>
      <c r="I2" s="392"/>
      <c r="M2" s="134"/>
      <c r="N2" s="134"/>
    </row>
    <row r="3" spans="1:20" s="50" customFormat="1" ht="12" customHeight="1">
      <c r="A3" s="48"/>
      <c r="B3" s="48"/>
      <c r="M3" s="48"/>
      <c r="N3" s="48"/>
    </row>
    <row r="4" spans="1:20" ht="30" customHeight="1">
      <c r="A4" s="97" t="s">
        <v>781</v>
      </c>
      <c r="B4" s="8" t="s">
        <v>617</v>
      </c>
      <c r="C4" s="13">
        <v>1995</v>
      </c>
      <c r="D4" s="13">
        <v>1996</v>
      </c>
      <c r="E4" s="13">
        <v>1997</v>
      </c>
      <c r="F4" s="13">
        <v>1998</v>
      </c>
      <c r="G4" s="124">
        <v>1999</v>
      </c>
      <c r="H4" s="169">
        <v>2000</v>
      </c>
      <c r="I4" s="96">
        <v>2001</v>
      </c>
      <c r="J4" s="13">
        <v>2002</v>
      </c>
      <c r="K4" s="13">
        <v>2003</v>
      </c>
      <c r="L4" s="124">
        <v>2004</v>
      </c>
      <c r="M4" s="124">
        <v>2005</v>
      </c>
      <c r="N4" s="13">
        <v>2006</v>
      </c>
      <c r="O4" s="96">
        <v>2007</v>
      </c>
      <c r="P4" s="13">
        <v>2008</v>
      </c>
      <c r="Q4" s="124">
        <v>2009</v>
      </c>
      <c r="R4" s="13">
        <v>2010</v>
      </c>
      <c r="S4" s="667">
        <v>2011</v>
      </c>
      <c r="T4" s="124">
        <v>2012</v>
      </c>
    </row>
    <row r="5" spans="1:20" ht="27.95" customHeight="1">
      <c r="A5" s="86"/>
      <c r="B5" s="131"/>
      <c r="C5" s="748" t="s">
        <v>670</v>
      </c>
      <c r="D5" s="749"/>
      <c r="E5" s="749"/>
      <c r="F5" s="749"/>
      <c r="G5" s="749"/>
      <c r="H5" s="749"/>
      <c r="I5" s="749"/>
      <c r="J5" s="749"/>
      <c r="K5" s="749"/>
      <c r="L5" s="749"/>
      <c r="M5" s="749"/>
      <c r="N5" s="749"/>
      <c r="O5" s="749"/>
      <c r="P5" s="749"/>
      <c r="Q5" s="749"/>
      <c r="R5" s="749"/>
      <c r="S5" s="749"/>
      <c r="T5" s="749"/>
    </row>
    <row r="6" spans="1:20" ht="15" customHeight="1">
      <c r="A6" s="64">
        <v>1</v>
      </c>
      <c r="B6" s="378" t="s">
        <v>587</v>
      </c>
      <c r="C6" s="720">
        <v>2727.8850000000002</v>
      </c>
      <c r="D6" s="721">
        <v>2865.6590000000001</v>
      </c>
      <c r="E6" s="721">
        <v>2770.3490000000002</v>
      </c>
      <c r="F6" s="721">
        <v>2839.0250000000001</v>
      </c>
      <c r="G6" s="721">
        <v>2756.556</v>
      </c>
      <c r="H6" s="721">
        <v>2885.0479999999998</v>
      </c>
      <c r="I6" s="721">
        <v>2979.38</v>
      </c>
      <c r="J6" s="721">
        <v>2973.8470000000002</v>
      </c>
      <c r="K6" s="721">
        <v>3040.6529999999998</v>
      </c>
      <c r="L6" s="721">
        <v>2976.874253</v>
      </c>
      <c r="M6" s="721">
        <v>3023.1721691599996</v>
      </c>
      <c r="N6" s="721">
        <v>3088.7875385750003</v>
      </c>
      <c r="O6" s="721">
        <v>3187.23183161</v>
      </c>
      <c r="P6" s="721">
        <v>3055.4261037926567</v>
      </c>
      <c r="Q6" s="721">
        <v>2830.2655283799995</v>
      </c>
      <c r="R6" s="721">
        <v>2914.9090000000001</v>
      </c>
      <c r="S6" s="721">
        <v>2886.8539999999998</v>
      </c>
      <c r="T6" s="721">
        <v>3007.75</v>
      </c>
    </row>
    <row r="7" spans="1:20" ht="15" customHeight="1">
      <c r="A7" s="64">
        <v>2</v>
      </c>
      <c r="B7" s="378" t="s">
        <v>588</v>
      </c>
      <c r="C7" s="720">
        <v>634.86599999999999</v>
      </c>
      <c r="D7" s="721">
        <v>535.28899999999999</v>
      </c>
      <c r="E7" s="721">
        <v>517.56799999999998</v>
      </c>
      <c r="F7" s="721">
        <v>516.46400000000006</v>
      </c>
      <c r="G7" s="721">
        <v>489.596</v>
      </c>
      <c r="H7" s="721">
        <v>450.56814000000003</v>
      </c>
      <c r="I7" s="721">
        <v>410.11418199999997</v>
      </c>
      <c r="J7" s="721">
        <v>417.72</v>
      </c>
      <c r="K7" s="721">
        <v>388.41</v>
      </c>
      <c r="L7" s="721">
        <v>407.92893699999996</v>
      </c>
      <c r="M7" s="721">
        <v>423.80560560000004</v>
      </c>
      <c r="N7" s="721">
        <v>447.00162599999993</v>
      </c>
      <c r="O7" s="721">
        <v>461.513554</v>
      </c>
      <c r="P7" s="721">
        <v>413.50124700000003</v>
      </c>
      <c r="Q7" s="721">
        <v>374.967511</v>
      </c>
      <c r="R7" s="721">
        <v>420.291</v>
      </c>
      <c r="S7" s="721">
        <v>387.15300000000002</v>
      </c>
      <c r="T7" s="721">
        <v>325.75599999999997</v>
      </c>
    </row>
    <row r="8" spans="1:20" ht="15" customHeight="1">
      <c r="A8" s="64">
        <v>3</v>
      </c>
      <c r="B8" s="378" t="s">
        <v>618</v>
      </c>
      <c r="C8" s="720">
        <v>1680.979</v>
      </c>
      <c r="D8" s="721">
        <v>1763.0360000000001</v>
      </c>
      <c r="E8" s="721">
        <v>1858.1079999999999</v>
      </c>
      <c r="F8" s="721">
        <v>1763.374</v>
      </c>
      <c r="G8" s="721">
        <v>1854.578</v>
      </c>
      <c r="H8" s="721">
        <v>1850.57</v>
      </c>
      <c r="I8" s="721">
        <v>1867.7239999999999</v>
      </c>
      <c r="J8" s="721">
        <v>1797.585</v>
      </c>
      <c r="K8" s="721">
        <v>1800.1</v>
      </c>
      <c r="L8" s="721">
        <v>1822.4518564110001</v>
      </c>
      <c r="M8" s="721">
        <v>1778.5940000000001</v>
      </c>
      <c r="N8" s="721">
        <v>1825.6890000000001</v>
      </c>
      <c r="O8" s="721">
        <v>1533.075</v>
      </c>
      <c r="P8" s="721">
        <v>1623.0070000000001</v>
      </c>
      <c r="Q8" s="721">
        <v>1471.9739999999999</v>
      </c>
      <c r="R8" s="721">
        <v>1533.33</v>
      </c>
      <c r="S8" s="721">
        <v>1177.8579999999999</v>
      </c>
      <c r="T8" s="721">
        <v>1085.011</v>
      </c>
    </row>
    <row r="9" spans="1:20" ht="15" customHeight="1">
      <c r="A9" s="64">
        <v>4</v>
      </c>
      <c r="B9" s="378" t="s">
        <v>55</v>
      </c>
      <c r="C9" s="720">
        <v>104.462</v>
      </c>
      <c r="D9" s="721">
        <v>94.191000000000003</v>
      </c>
      <c r="E9" s="721">
        <v>97.637</v>
      </c>
      <c r="F9" s="721">
        <v>99.188999999999993</v>
      </c>
      <c r="G9" s="721">
        <v>110.217</v>
      </c>
      <c r="H9" s="721">
        <v>148.565</v>
      </c>
      <c r="I9" s="721">
        <v>145.73599999999999</v>
      </c>
      <c r="J9" s="721">
        <v>168.16</v>
      </c>
      <c r="K9" s="721">
        <v>229.91340070496975</v>
      </c>
      <c r="L9" s="721">
        <v>281.00841943662567</v>
      </c>
      <c r="M9" s="721">
        <v>311.22933645599738</v>
      </c>
      <c r="N9" s="721">
        <v>382.95751445015151</v>
      </c>
      <c r="O9" s="721">
        <v>492.72976816641233</v>
      </c>
      <c r="P9" s="721">
        <v>542.97079562833108</v>
      </c>
      <c r="Q9" s="721">
        <v>576.33163772936598</v>
      </c>
      <c r="R9" s="721">
        <v>642.05600000000004</v>
      </c>
      <c r="S9" s="721">
        <v>733.93399999999997</v>
      </c>
      <c r="T9" s="721">
        <v>642.71500000000003</v>
      </c>
    </row>
    <row r="10" spans="1:20" ht="15" customHeight="1">
      <c r="A10" s="64">
        <v>5</v>
      </c>
      <c r="B10" s="383" t="s">
        <v>619</v>
      </c>
      <c r="C10" s="720">
        <v>98.274000000000001</v>
      </c>
      <c r="D10" s="721">
        <v>86.668999999999997</v>
      </c>
      <c r="E10" s="721">
        <v>86.65</v>
      </c>
      <c r="F10" s="721">
        <v>82.528999999999996</v>
      </c>
      <c r="G10" s="721">
        <v>89.747</v>
      </c>
      <c r="H10" s="721">
        <v>113.673</v>
      </c>
      <c r="I10" s="721">
        <v>107.676</v>
      </c>
      <c r="J10" s="721">
        <v>112.19799999999999</v>
      </c>
      <c r="K10" s="721">
        <v>91.620199999999997</v>
      </c>
      <c r="L10" s="721">
        <v>105.19199999999999</v>
      </c>
      <c r="M10" s="721">
        <v>104.724</v>
      </c>
      <c r="N10" s="721">
        <v>104.6016</v>
      </c>
      <c r="O10" s="721">
        <v>109.3574</v>
      </c>
      <c r="P10" s="721">
        <v>102.21860000000001</v>
      </c>
      <c r="Q10" s="721">
        <v>95.997399999999999</v>
      </c>
      <c r="R10" s="721">
        <v>106.4696</v>
      </c>
      <c r="S10" s="721">
        <v>91.6738</v>
      </c>
      <c r="T10" s="721">
        <v>107.554</v>
      </c>
    </row>
    <row r="11" spans="1:20" ht="15" customHeight="1">
      <c r="A11" s="64">
        <v>6</v>
      </c>
      <c r="B11" s="383" t="s">
        <v>76</v>
      </c>
      <c r="C11" s="720">
        <v>6.1879999999999997</v>
      </c>
      <c r="D11" s="721">
        <v>7.5220000000000002</v>
      </c>
      <c r="E11" s="721">
        <v>10.987</v>
      </c>
      <c r="F11" s="721">
        <v>16.66</v>
      </c>
      <c r="G11" s="721">
        <v>20.47</v>
      </c>
      <c r="H11" s="721">
        <v>34.892000000000003</v>
      </c>
      <c r="I11" s="721">
        <v>38.06</v>
      </c>
      <c r="J11" s="721">
        <v>55.962000000000003</v>
      </c>
      <c r="K11" s="721">
        <v>138.29320070496971</v>
      </c>
      <c r="L11" s="721">
        <v>175.81641943662561</v>
      </c>
      <c r="M11" s="721">
        <v>206.50533645599737</v>
      </c>
      <c r="N11" s="721">
        <v>278.35591445015154</v>
      </c>
      <c r="O11" s="721">
        <v>383.37236816641234</v>
      </c>
      <c r="P11" s="721">
        <v>440.75219562833104</v>
      </c>
      <c r="Q11" s="721">
        <v>480.33423772936595</v>
      </c>
      <c r="R11" s="721">
        <v>535.58599047702501</v>
      </c>
      <c r="S11" s="721">
        <v>642.26057000000003</v>
      </c>
      <c r="T11" s="721">
        <v>535.16099999999994</v>
      </c>
    </row>
    <row r="12" spans="1:20" ht="15" customHeight="1">
      <c r="A12" s="64">
        <v>7</v>
      </c>
      <c r="B12" s="380" t="s">
        <v>740</v>
      </c>
      <c r="C12" s="722">
        <f>SUM(C6:C9)</f>
        <v>5148.1920000000009</v>
      </c>
      <c r="D12" s="723">
        <f t="shared" ref="D12:R12" si="0">SUM(D6:D9)</f>
        <v>5258.1750000000002</v>
      </c>
      <c r="E12" s="723">
        <f t="shared" si="0"/>
        <v>5243.6620000000003</v>
      </c>
      <c r="F12" s="723">
        <f t="shared" si="0"/>
        <v>5218.0520000000006</v>
      </c>
      <c r="G12" s="723">
        <f t="shared" si="0"/>
        <v>5210.9469999999992</v>
      </c>
      <c r="H12" s="723">
        <f t="shared" si="0"/>
        <v>5334.7511399999994</v>
      </c>
      <c r="I12" s="723">
        <f t="shared" si="0"/>
        <v>5402.9541819999995</v>
      </c>
      <c r="J12" s="723">
        <f t="shared" si="0"/>
        <v>5357.3119999999999</v>
      </c>
      <c r="K12" s="723">
        <f t="shared" si="0"/>
        <v>5459.0764007049693</v>
      </c>
      <c r="L12" s="723">
        <f t="shared" si="0"/>
        <v>5488.2634658476254</v>
      </c>
      <c r="M12" s="723">
        <f t="shared" si="0"/>
        <v>5536.8011112159966</v>
      </c>
      <c r="N12" s="723">
        <f t="shared" si="0"/>
        <v>5744.4356790251513</v>
      </c>
      <c r="O12" s="723">
        <f t="shared" si="0"/>
        <v>5674.5501537764121</v>
      </c>
      <c r="P12" s="723">
        <f t="shared" si="0"/>
        <v>5634.9051464209879</v>
      </c>
      <c r="Q12" s="723">
        <f t="shared" si="0"/>
        <v>5253.5386771093654</v>
      </c>
      <c r="R12" s="723">
        <f t="shared" si="0"/>
        <v>5510.5860000000011</v>
      </c>
      <c r="S12" s="723">
        <f t="shared" ref="S12:T12" si="1">SUM(S6:S9)</f>
        <v>5185.799</v>
      </c>
      <c r="T12" s="723">
        <f t="shared" si="1"/>
        <v>5061.232</v>
      </c>
    </row>
    <row r="13" spans="1:20" ht="15" customHeight="1">
      <c r="A13" s="64">
        <v>8</v>
      </c>
      <c r="B13" s="378" t="s">
        <v>620</v>
      </c>
      <c r="C13" s="720">
        <v>138.172</v>
      </c>
      <c r="D13" s="721">
        <v>140.828</v>
      </c>
      <c r="E13" s="721">
        <v>139.68700000000001</v>
      </c>
      <c r="F13" s="721">
        <v>139.57900000000001</v>
      </c>
      <c r="G13" s="721">
        <v>137.24299999999999</v>
      </c>
      <c r="H13" s="721">
        <v>136.79599999999999</v>
      </c>
      <c r="I13" s="721">
        <v>138.26499999999999</v>
      </c>
      <c r="J13" s="721">
        <v>131.76</v>
      </c>
      <c r="K13" s="721">
        <v>139.709</v>
      </c>
      <c r="L13" s="721">
        <v>138.708</v>
      </c>
      <c r="M13" s="721">
        <v>140.45400000000001</v>
      </c>
      <c r="N13" s="721">
        <v>142.45920000000001</v>
      </c>
      <c r="O13" s="721">
        <v>139.30199999999999</v>
      </c>
      <c r="P13" s="721">
        <v>138.00200000000001</v>
      </c>
      <c r="Q13" s="721">
        <v>128.261</v>
      </c>
      <c r="R13" s="721">
        <v>132.25</v>
      </c>
      <c r="S13" s="721">
        <v>125.377</v>
      </c>
      <c r="T13" s="721">
        <v>133.41999999999999</v>
      </c>
    </row>
    <row r="14" spans="1:20" ht="27.95" customHeight="1">
      <c r="A14" s="64"/>
      <c r="B14" s="132"/>
      <c r="C14" s="743" t="s">
        <v>673</v>
      </c>
      <c r="D14" s="744"/>
      <c r="E14" s="744"/>
      <c r="F14" s="744"/>
      <c r="G14" s="744"/>
      <c r="H14" s="744"/>
      <c r="I14" s="744"/>
      <c r="J14" s="744"/>
      <c r="K14" s="744"/>
      <c r="L14" s="744"/>
      <c r="M14" s="744"/>
      <c r="N14" s="744"/>
      <c r="O14" s="744"/>
      <c r="P14" s="744"/>
      <c r="Q14" s="744"/>
      <c r="R14" s="744"/>
      <c r="S14" s="744"/>
      <c r="T14" s="744"/>
    </row>
    <row r="15" spans="1:20" ht="15" customHeight="1">
      <c r="A15" s="64">
        <v>9</v>
      </c>
      <c r="B15" s="378" t="s">
        <v>587</v>
      </c>
      <c r="C15" s="720">
        <v>1030.0719999999999</v>
      </c>
      <c r="D15" s="721">
        <v>1099.537</v>
      </c>
      <c r="E15" s="721">
        <v>1071.421</v>
      </c>
      <c r="F15" s="721">
        <v>1122.595</v>
      </c>
      <c r="G15" s="721">
        <v>1088.8810000000001</v>
      </c>
      <c r="H15" s="721">
        <v>1137.096</v>
      </c>
      <c r="I15" s="721">
        <v>1176.703</v>
      </c>
      <c r="J15" s="721">
        <v>1181.9559999999999</v>
      </c>
      <c r="K15" s="721">
        <v>1249.1959999999999</v>
      </c>
      <c r="L15" s="721">
        <v>1231.7616</v>
      </c>
      <c r="M15" s="721">
        <v>1244.4480000000001</v>
      </c>
      <c r="N15" s="721">
        <v>1256.4251999999999</v>
      </c>
      <c r="O15" s="721">
        <v>1290.1859999999999</v>
      </c>
      <c r="P15" s="721">
        <v>1262.97</v>
      </c>
      <c r="Q15" s="721">
        <v>1158.4549999999999</v>
      </c>
      <c r="R15" s="721">
        <v>1212.145</v>
      </c>
      <c r="S15" s="721">
        <v>1200.902</v>
      </c>
      <c r="T15" s="721">
        <v>1243.739</v>
      </c>
    </row>
    <row r="16" spans="1:20" ht="15" customHeight="1">
      <c r="A16" s="64">
        <v>10</v>
      </c>
      <c r="B16" s="378" t="s">
        <v>588</v>
      </c>
      <c r="C16" s="720">
        <v>252.33500000000001</v>
      </c>
      <c r="D16" s="721">
        <v>220.327</v>
      </c>
      <c r="E16" s="721">
        <v>214.762</v>
      </c>
      <c r="F16" s="721">
        <v>205.40199999999999</v>
      </c>
      <c r="G16" s="721">
        <v>193.87100000000001</v>
      </c>
      <c r="H16" s="721">
        <v>182.11699999999999</v>
      </c>
      <c r="I16" s="721">
        <v>171.36</v>
      </c>
      <c r="J16" s="721">
        <v>166.97200000000001</v>
      </c>
      <c r="K16" s="721">
        <v>172.02600000000001</v>
      </c>
      <c r="L16" s="721">
        <v>172.2132</v>
      </c>
      <c r="M16" s="721">
        <v>178.97399999999999</v>
      </c>
      <c r="N16" s="721">
        <v>182.4084</v>
      </c>
      <c r="O16" s="721">
        <v>190.012</v>
      </c>
      <c r="P16" s="721">
        <v>176.33199999999999</v>
      </c>
      <c r="Q16" s="721">
        <v>163.876</v>
      </c>
      <c r="R16" s="721">
        <v>189.00399999999999</v>
      </c>
      <c r="S16" s="721">
        <v>181.04</v>
      </c>
      <c r="T16" s="721">
        <v>157.49299999999999</v>
      </c>
    </row>
    <row r="17" spans="1:20" ht="15" customHeight="1">
      <c r="A17" s="64">
        <v>11</v>
      </c>
      <c r="B17" s="378" t="s">
        <v>618</v>
      </c>
      <c r="C17" s="720">
        <v>554.72799999999995</v>
      </c>
      <c r="D17" s="721">
        <v>581.80700000000002</v>
      </c>
      <c r="E17" s="721">
        <v>613.18100000000004</v>
      </c>
      <c r="F17" s="721">
        <v>581.91800000000001</v>
      </c>
      <c r="G17" s="721">
        <v>612.01400000000001</v>
      </c>
      <c r="H17" s="721">
        <v>610.58199999999999</v>
      </c>
      <c r="I17" s="721">
        <v>616.69799999999998</v>
      </c>
      <c r="J17" s="721">
        <v>593.43100000000004</v>
      </c>
      <c r="K17" s="721">
        <v>594.21600000000001</v>
      </c>
      <c r="L17" s="721">
        <v>601.43399999999997</v>
      </c>
      <c r="M17" s="721">
        <v>586.94040000000007</v>
      </c>
      <c r="N17" s="721">
        <v>602.48159999999996</v>
      </c>
      <c r="O17" s="721">
        <v>505.92200000000003</v>
      </c>
      <c r="P17" s="721">
        <v>535.59699999999998</v>
      </c>
      <c r="Q17" s="721">
        <v>485.755</v>
      </c>
      <c r="R17" s="721">
        <v>506.00200000000001</v>
      </c>
      <c r="S17" s="721">
        <v>388.69600000000003</v>
      </c>
      <c r="T17" s="721">
        <v>358.05599999999998</v>
      </c>
    </row>
    <row r="18" spans="1:20" ht="15" customHeight="1">
      <c r="A18" s="64">
        <v>12</v>
      </c>
      <c r="B18" s="378" t="s">
        <v>55</v>
      </c>
      <c r="C18" s="720">
        <v>99.328000000000003</v>
      </c>
      <c r="D18" s="721">
        <v>89.057000000000002</v>
      </c>
      <c r="E18" s="721">
        <v>90.222999999999999</v>
      </c>
      <c r="F18" s="721">
        <v>94.381</v>
      </c>
      <c r="G18" s="721">
        <v>105.476</v>
      </c>
      <c r="H18" s="721">
        <v>140.72800000000001</v>
      </c>
      <c r="I18" s="721">
        <v>137.999</v>
      </c>
      <c r="J18" s="721">
        <v>160.00200000000001</v>
      </c>
      <c r="K18" s="721">
        <v>171.07599999999999</v>
      </c>
      <c r="L18" s="721">
        <v>209.59560000000002</v>
      </c>
      <c r="M18" s="721">
        <v>223.70400000000001</v>
      </c>
      <c r="N18" s="721">
        <v>251.6652</v>
      </c>
      <c r="O18" s="721">
        <v>307.89699999999999</v>
      </c>
      <c r="P18" s="721">
        <v>319.20100000000002</v>
      </c>
      <c r="Q18" s="721">
        <v>327.39499999999998</v>
      </c>
      <c r="R18" s="721">
        <v>354.017</v>
      </c>
      <c r="S18" s="721">
        <v>421.28300000000002</v>
      </c>
      <c r="T18" s="721">
        <v>508.03899999999999</v>
      </c>
    </row>
    <row r="19" spans="1:20" ht="15" customHeight="1">
      <c r="A19" s="64">
        <v>13</v>
      </c>
      <c r="B19" s="383" t="s">
        <v>619</v>
      </c>
      <c r="C19" s="720">
        <v>93.927999999999997</v>
      </c>
      <c r="D19" s="721">
        <v>81.856999999999999</v>
      </c>
      <c r="E19" s="721">
        <v>79.423000000000002</v>
      </c>
      <c r="F19" s="721">
        <v>78.180999999999997</v>
      </c>
      <c r="G19" s="721">
        <v>85.676000000000002</v>
      </c>
      <c r="H19" s="721">
        <v>105.84</v>
      </c>
      <c r="I19" s="721">
        <v>100.08</v>
      </c>
      <c r="J19" s="721">
        <v>102.24</v>
      </c>
      <c r="K19" s="721">
        <v>84.600000000000009</v>
      </c>
      <c r="L19" s="721">
        <v>96.84</v>
      </c>
      <c r="M19" s="721">
        <v>96.12</v>
      </c>
      <c r="N19" s="721">
        <v>96.48</v>
      </c>
      <c r="O19" s="721">
        <v>101.16000000000001</v>
      </c>
      <c r="P19" s="721">
        <v>97.2</v>
      </c>
      <c r="Q19" s="721">
        <v>88.855199999999996</v>
      </c>
      <c r="R19" s="721">
        <v>98.470800000000011</v>
      </c>
      <c r="S19" s="721">
        <v>84.640586400000004</v>
      </c>
      <c r="T19" s="721">
        <v>98.66879999999999</v>
      </c>
    </row>
    <row r="20" spans="1:20" ht="15" customHeight="1">
      <c r="A20" s="64">
        <v>14</v>
      </c>
      <c r="B20" s="383" t="s">
        <v>76</v>
      </c>
      <c r="C20" s="720">
        <v>5.4</v>
      </c>
      <c r="D20" s="721">
        <v>7.2</v>
      </c>
      <c r="E20" s="721">
        <v>10.8</v>
      </c>
      <c r="F20" s="721">
        <v>16.2</v>
      </c>
      <c r="G20" s="721">
        <v>19.8</v>
      </c>
      <c r="H20" s="721">
        <v>34.887999999999998</v>
      </c>
      <c r="I20" s="721">
        <v>37.918999999999997</v>
      </c>
      <c r="J20" s="721">
        <v>57.762</v>
      </c>
      <c r="K20" s="721">
        <v>86.475999999999985</v>
      </c>
      <c r="L20" s="721">
        <v>112.7556</v>
      </c>
      <c r="M20" s="721">
        <v>127.584</v>
      </c>
      <c r="N20" s="721">
        <v>155.18520000000001</v>
      </c>
      <c r="O20" s="721">
        <v>206.73699999999999</v>
      </c>
      <c r="P20" s="721">
        <v>222.001</v>
      </c>
      <c r="Q20" s="721">
        <v>238.53979999999999</v>
      </c>
      <c r="R20" s="721">
        <v>255.54619999999997</v>
      </c>
      <c r="S20" s="721">
        <v>336.6424136</v>
      </c>
      <c r="T20" s="721">
        <v>409.37020000000001</v>
      </c>
    </row>
    <row r="21" spans="1:20" ht="15" customHeight="1">
      <c r="A21" s="64">
        <v>15</v>
      </c>
      <c r="B21" s="380" t="s">
        <v>740</v>
      </c>
      <c r="C21" s="722">
        <f>SUM(C15:C18)</f>
        <v>1936.4629999999997</v>
      </c>
      <c r="D21" s="723">
        <f t="shared" ref="D21:T21" si="2">SUM(D15:D18)</f>
        <v>1990.7280000000001</v>
      </c>
      <c r="E21" s="723">
        <f t="shared" si="2"/>
        <v>1989.587</v>
      </c>
      <c r="F21" s="723">
        <f t="shared" si="2"/>
        <v>2004.296</v>
      </c>
      <c r="G21" s="723">
        <f t="shared" si="2"/>
        <v>2000.2420000000002</v>
      </c>
      <c r="H21" s="723">
        <f t="shared" si="2"/>
        <v>2070.5230000000001</v>
      </c>
      <c r="I21" s="723">
        <f t="shared" si="2"/>
        <v>2102.7599999999998</v>
      </c>
      <c r="J21" s="723">
        <f t="shared" si="2"/>
        <v>2102.3609999999999</v>
      </c>
      <c r="K21" s="723">
        <f t="shared" si="2"/>
        <v>2186.5140000000001</v>
      </c>
      <c r="L21" s="723">
        <f t="shared" si="2"/>
        <v>2215.0043999999998</v>
      </c>
      <c r="M21" s="723">
        <f t="shared" si="2"/>
        <v>2234.0664000000002</v>
      </c>
      <c r="N21" s="723">
        <f t="shared" si="2"/>
        <v>2292.9803999999999</v>
      </c>
      <c r="O21" s="723">
        <f t="shared" si="2"/>
        <v>2294.0169999999998</v>
      </c>
      <c r="P21" s="723">
        <f t="shared" si="2"/>
        <v>2294.1000000000004</v>
      </c>
      <c r="Q21" s="723">
        <f t="shared" si="2"/>
        <v>2135.4809999999998</v>
      </c>
      <c r="R21" s="723">
        <f t="shared" si="2"/>
        <v>2261.1679999999997</v>
      </c>
      <c r="S21" s="723">
        <f t="shared" si="2"/>
        <v>2191.9209999999998</v>
      </c>
      <c r="T21" s="723">
        <f t="shared" si="2"/>
        <v>2267.3270000000002</v>
      </c>
    </row>
    <row r="22" spans="1:20" ht="27.95" customHeight="1">
      <c r="A22" s="64"/>
      <c r="B22" s="132"/>
      <c r="C22" s="743" t="s">
        <v>78</v>
      </c>
      <c r="D22" s="744"/>
      <c r="E22" s="744"/>
      <c r="F22" s="744"/>
      <c r="G22" s="744"/>
      <c r="H22" s="744"/>
      <c r="I22" s="744"/>
      <c r="J22" s="744"/>
      <c r="K22" s="744"/>
      <c r="L22" s="744"/>
      <c r="M22" s="744"/>
      <c r="N22" s="744"/>
      <c r="O22" s="744"/>
      <c r="P22" s="744"/>
      <c r="Q22" s="744"/>
      <c r="R22" s="744"/>
      <c r="S22" s="744"/>
      <c r="T22" s="744"/>
    </row>
    <row r="23" spans="1:20" ht="15" customHeight="1">
      <c r="A23" s="64">
        <v>16</v>
      </c>
      <c r="B23" s="378" t="s">
        <v>587</v>
      </c>
      <c r="C23" s="606">
        <v>53.193476973223859</v>
      </c>
      <c r="D23" s="606">
        <v>55.232909769692291</v>
      </c>
      <c r="E23" s="606">
        <v>53.851427457055159</v>
      </c>
      <c r="F23" s="606">
        <v>56.009441719187187</v>
      </c>
      <c r="G23" s="606">
        <v>54.437463066968895</v>
      </c>
      <c r="H23" s="606">
        <v>54.918298420254203</v>
      </c>
      <c r="I23" s="606">
        <v>55.959928855409089</v>
      </c>
      <c r="J23" s="606">
        <v>56.220411242407941</v>
      </c>
      <c r="K23" s="606">
        <v>57.131854632533788</v>
      </c>
      <c r="L23" s="606">
        <v>55.609894048066003</v>
      </c>
      <c r="M23" s="606">
        <v>55.703268264542181</v>
      </c>
      <c r="N23" s="606">
        <v>54.79441516377549</v>
      </c>
      <c r="O23" s="606">
        <v>56.241344331798764</v>
      </c>
      <c r="P23" s="606">
        <v>55.052961945861114</v>
      </c>
      <c r="Q23" s="606">
        <v>54.247965680799787</v>
      </c>
      <c r="R23" s="606">
        <v>53.607029641318121</v>
      </c>
      <c r="S23" s="606">
        <v>54.787649737376491</v>
      </c>
      <c r="T23" s="606">
        <v>54.854857724536423</v>
      </c>
    </row>
    <row r="24" spans="1:20" ht="15" customHeight="1">
      <c r="A24" s="64">
        <v>17</v>
      </c>
      <c r="B24" s="378" t="s">
        <v>588</v>
      </c>
      <c r="C24" s="606">
        <v>13.03071631113014</v>
      </c>
      <c r="D24" s="606">
        <v>11.067659670231192</v>
      </c>
      <c r="E24" s="606">
        <v>10.794300525686991</v>
      </c>
      <c r="F24" s="606">
        <v>10.248087108890102</v>
      </c>
      <c r="G24" s="606">
        <v>9.6923772223560949</v>
      </c>
      <c r="H24" s="606">
        <v>8.7957004099930298</v>
      </c>
      <c r="I24" s="606">
        <v>8.1492895052217094</v>
      </c>
      <c r="J24" s="606">
        <v>7.9421184087794634</v>
      </c>
      <c r="K24" s="606">
        <v>7.8675919751714378</v>
      </c>
      <c r="L24" s="606">
        <v>7.7748468580920207</v>
      </c>
      <c r="M24" s="606">
        <v>8.0111316297492312</v>
      </c>
      <c r="N24" s="606">
        <v>7.9550789008052583</v>
      </c>
      <c r="O24" s="606">
        <v>8.282937746320103</v>
      </c>
      <c r="P24" s="606">
        <v>7.6863257922496828</v>
      </c>
      <c r="Q24" s="606">
        <v>7.6739619785893689</v>
      </c>
      <c r="R24" s="606">
        <v>8.3586889607494896</v>
      </c>
      <c r="S24" s="606">
        <v>8.259421758357167</v>
      </c>
      <c r="T24" s="606">
        <v>6.9461969976099596</v>
      </c>
    </row>
    <row r="25" spans="1:20" ht="15" customHeight="1">
      <c r="A25" s="64">
        <v>18</v>
      </c>
      <c r="B25" s="378" t="s">
        <v>618</v>
      </c>
      <c r="C25" s="606">
        <v>28.646454902572373</v>
      </c>
      <c r="D25" s="606">
        <v>29.225840998870765</v>
      </c>
      <c r="E25" s="606">
        <v>30.819511788124874</v>
      </c>
      <c r="F25" s="606">
        <v>29.033535964747724</v>
      </c>
      <c r="G25" s="606">
        <v>30.596997763270643</v>
      </c>
      <c r="H25" s="606">
        <v>29.489264306651023</v>
      </c>
      <c r="I25" s="606">
        <v>29.328026022941277</v>
      </c>
      <c r="J25" s="606">
        <v>28.226883965218157</v>
      </c>
      <c r="K25" s="606">
        <v>27.17640957249759</v>
      </c>
      <c r="L25" s="606">
        <v>27.152722586013823</v>
      </c>
      <c r="M25" s="606">
        <v>26.272289847786084</v>
      </c>
      <c r="N25" s="606">
        <v>26.27504360700161</v>
      </c>
      <c r="O25" s="606">
        <v>22.053977804000585</v>
      </c>
      <c r="P25" s="606">
        <v>23.346715487555027</v>
      </c>
      <c r="Q25" s="606">
        <v>22.746865928565978</v>
      </c>
      <c r="R25" s="606">
        <v>22.377903809004909</v>
      </c>
      <c r="S25" s="606">
        <v>17.733120856089251</v>
      </c>
      <c r="T25" s="606">
        <v>15.791987657713243</v>
      </c>
    </row>
    <row r="26" spans="1:20" ht="15" customHeight="1">
      <c r="A26" s="64">
        <v>19</v>
      </c>
      <c r="B26" s="378" t="s">
        <v>55</v>
      </c>
      <c r="C26" s="606">
        <v>5.1293518130736304</v>
      </c>
      <c r="D26" s="606">
        <v>4.4735895612057499</v>
      </c>
      <c r="E26" s="606">
        <v>4.5347602291329805</v>
      </c>
      <c r="F26" s="606">
        <v>4.7089352071749886</v>
      </c>
      <c r="G26" s="606">
        <v>5.2731619474043638</v>
      </c>
      <c r="H26" s="606">
        <v>6.7967368631017377</v>
      </c>
      <c r="I26" s="606">
        <v>6.5627556164279337</v>
      </c>
      <c r="J26" s="606">
        <v>7.6105863835944456</v>
      </c>
      <c r="K26" s="606">
        <v>7.8241438197971735</v>
      </c>
      <c r="L26" s="606">
        <v>9.4625365078281582</v>
      </c>
      <c r="M26" s="606">
        <v>10.013310257922504</v>
      </c>
      <c r="N26" s="606">
        <v>10.975462328417635</v>
      </c>
      <c r="O26" s="606">
        <v>13.421740117880558</v>
      </c>
      <c r="P26" s="606">
        <v>13.91399677433416</v>
      </c>
      <c r="Q26" s="606">
        <v>15.331206412044876</v>
      </c>
      <c r="R26" s="606">
        <v>15.656377588927493</v>
      </c>
      <c r="S26" s="606">
        <v>19.219807648177103</v>
      </c>
      <c r="T26" s="606">
        <v>22.406957620140368</v>
      </c>
    </row>
    <row r="27" spans="1:20" ht="15" customHeight="1">
      <c r="A27" s="64">
        <v>20</v>
      </c>
      <c r="B27" s="383" t="s">
        <v>619</v>
      </c>
      <c r="C27" s="606">
        <v>4.8504928831586254</v>
      </c>
      <c r="D27" s="606">
        <v>4.1119128278700048</v>
      </c>
      <c r="E27" s="606">
        <v>3.9919340043938769</v>
      </c>
      <c r="F27" s="606">
        <v>3.9006713579231804</v>
      </c>
      <c r="G27" s="606">
        <v>4.2832817229115276</v>
      </c>
      <c r="H27" s="606">
        <v>5.1117519583216415</v>
      </c>
      <c r="I27" s="606">
        <v>4.7594589967471332</v>
      </c>
      <c r="J27" s="606">
        <v>4.863103910317971</v>
      </c>
      <c r="K27" s="606">
        <v>3.8691725733290525</v>
      </c>
      <c r="L27" s="606">
        <v>4.3720003445591358</v>
      </c>
      <c r="M27" s="606">
        <v>4.3024683599377349</v>
      </c>
      <c r="N27" s="606">
        <v>4.2076242779920845</v>
      </c>
      <c r="O27" s="606">
        <v>4.4097319243928892</v>
      </c>
      <c r="P27" s="606">
        <v>4.2369556688897596</v>
      </c>
      <c r="Q27" s="606">
        <v>4.1608986453169106</v>
      </c>
      <c r="R27" s="606">
        <v>4.3548643886699274</v>
      </c>
      <c r="S27" s="606">
        <v>3.8614797887332628</v>
      </c>
      <c r="T27" s="606">
        <v>4.3517675218440033</v>
      </c>
    </row>
    <row r="28" spans="1:20" ht="15" customHeight="1">
      <c r="A28" s="64">
        <v>21</v>
      </c>
      <c r="B28" s="383" t="s">
        <v>76</v>
      </c>
      <c r="C28" s="606">
        <v>0.27885892991500488</v>
      </c>
      <c r="D28" s="606">
        <v>0.36167673333574452</v>
      </c>
      <c r="E28" s="606">
        <v>0.54282622473910414</v>
      </c>
      <c r="F28" s="606">
        <v>0.80826384925180705</v>
      </c>
      <c r="G28" s="606">
        <v>0.9898802244928363</v>
      </c>
      <c r="H28" s="606">
        <v>1.6849849047800964</v>
      </c>
      <c r="I28" s="606">
        <v>1.8032966196808005</v>
      </c>
      <c r="J28" s="606">
        <v>2.7474824732764733</v>
      </c>
      <c r="K28" s="606">
        <v>3.9549712464681215</v>
      </c>
      <c r="L28" s="606">
        <v>5.0905361632690216</v>
      </c>
      <c r="M28" s="606">
        <v>5.7108418979847686</v>
      </c>
      <c r="N28" s="606">
        <v>6.7678380504255511</v>
      </c>
      <c r="O28" s="606">
        <v>9.0120081934876684</v>
      </c>
      <c r="P28" s="606">
        <v>9.6770411054444008</v>
      </c>
      <c r="Q28" s="606">
        <v>11.170307766727966</v>
      </c>
      <c r="R28" s="606">
        <v>11.301513200257565</v>
      </c>
      <c r="S28" s="606">
        <v>15.358327859443841</v>
      </c>
      <c r="T28" s="606">
        <v>18.055190098296364</v>
      </c>
    </row>
    <row r="29" spans="1:20" ht="15" customHeight="1">
      <c r="A29" s="64">
        <v>22</v>
      </c>
      <c r="B29" s="380" t="s">
        <v>740</v>
      </c>
      <c r="C29" s="608">
        <v>100</v>
      </c>
      <c r="D29" s="607">
        <v>100</v>
      </c>
      <c r="E29" s="607">
        <v>100</v>
      </c>
      <c r="F29" s="607">
        <v>100</v>
      </c>
      <c r="G29" s="607">
        <v>100</v>
      </c>
      <c r="H29" s="608">
        <f t="shared" ref="H29:O29" si="3">SUM(H23:H26)</f>
        <v>100</v>
      </c>
      <c r="I29" s="608">
        <f t="shared" si="3"/>
        <v>100</v>
      </c>
      <c r="J29" s="608">
        <f t="shared" si="3"/>
        <v>100.00000000000001</v>
      </c>
      <c r="K29" s="608">
        <f t="shared" si="3"/>
        <v>99.999999999999986</v>
      </c>
      <c r="L29" s="608">
        <f t="shared" si="3"/>
        <v>100</v>
      </c>
      <c r="M29" s="608">
        <f t="shared" si="3"/>
        <v>99.999999999999986</v>
      </c>
      <c r="N29" s="608">
        <f t="shared" si="3"/>
        <v>99.999999999999986</v>
      </c>
      <c r="O29" s="608">
        <f t="shared" si="3"/>
        <v>100.00000000000001</v>
      </c>
      <c r="P29" s="608">
        <v>100</v>
      </c>
      <c r="Q29" s="608">
        <f>SUM(Q23:Q26)</f>
        <v>100.00000000000001</v>
      </c>
      <c r="R29" s="608">
        <f>SUM(R23:R26)</f>
        <v>100.00000000000001</v>
      </c>
      <c r="S29" s="608">
        <f>SUM(S23:S26)</f>
        <v>100</v>
      </c>
      <c r="T29" s="608">
        <f>SUM(T23:T26)</f>
        <v>100</v>
      </c>
    </row>
    <row r="30" spans="1:20" ht="27.95" customHeight="1">
      <c r="A30" s="64"/>
      <c r="B30" s="138"/>
      <c r="C30" s="743" t="s">
        <v>242</v>
      </c>
      <c r="D30" s="744"/>
      <c r="E30" s="744"/>
      <c r="F30" s="744"/>
      <c r="G30" s="744"/>
      <c r="H30" s="744"/>
      <c r="I30" s="744"/>
      <c r="J30" s="744"/>
      <c r="K30" s="744"/>
      <c r="L30" s="744"/>
      <c r="M30" s="744"/>
      <c r="N30" s="744"/>
      <c r="O30" s="744"/>
      <c r="P30" s="744"/>
      <c r="Q30" s="744"/>
      <c r="R30" s="744"/>
      <c r="S30" s="744"/>
      <c r="T30" s="744"/>
    </row>
    <row r="31" spans="1:20" ht="15" customHeight="1">
      <c r="A31" s="64">
        <v>23</v>
      </c>
      <c r="B31" s="378" t="s">
        <v>587</v>
      </c>
      <c r="C31" s="683">
        <f>C15*100/C6</f>
        <v>37.760829360475228</v>
      </c>
      <c r="D31" s="606">
        <f t="shared" ref="D31:T36" si="4">D15*100/D6</f>
        <v>38.36942916097135</v>
      </c>
      <c r="E31" s="606">
        <f t="shared" si="4"/>
        <v>38.674585765186983</v>
      </c>
      <c r="F31" s="606">
        <f t="shared" si="4"/>
        <v>39.541567967876297</v>
      </c>
      <c r="G31" s="606">
        <f t="shared" si="4"/>
        <v>39.501501148534622</v>
      </c>
      <c r="H31" s="606">
        <f t="shared" si="4"/>
        <v>39.413417038468687</v>
      </c>
      <c r="I31" s="606">
        <f t="shared" si="4"/>
        <v>39.494894911021753</v>
      </c>
      <c r="J31" s="606">
        <f t="shared" si="4"/>
        <v>39.74501714445968</v>
      </c>
      <c r="K31" s="606">
        <f t="shared" si="4"/>
        <v>41.083148915709884</v>
      </c>
      <c r="L31" s="606">
        <f t="shared" si="4"/>
        <v>41.377683278313469</v>
      </c>
      <c r="M31" s="606">
        <f t="shared" si="4"/>
        <v>41.163649649029907</v>
      </c>
      <c r="N31" s="606">
        <f t="shared" si="4"/>
        <v>40.676970633585455</v>
      </c>
      <c r="O31" s="606">
        <f t="shared" si="4"/>
        <v>40.479829148426731</v>
      </c>
      <c r="P31" s="606">
        <f t="shared" si="4"/>
        <v>41.335314849614377</v>
      </c>
      <c r="Q31" s="606">
        <f t="shared" si="4"/>
        <v>40.930965253393801</v>
      </c>
      <c r="R31" s="606">
        <f t="shared" si="4"/>
        <v>41.584317040429049</v>
      </c>
      <c r="S31" s="606">
        <f t="shared" si="4"/>
        <v>41.598986301350891</v>
      </c>
      <c r="T31" s="606">
        <f t="shared" si="4"/>
        <v>41.351142880891032</v>
      </c>
    </row>
    <row r="32" spans="1:20" ht="15" customHeight="1">
      <c r="A32" s="64">
        <v>24</v>
      </c>
      <c r="B32" s="378" t="s">
        <v>588</v>
      </c>
      <c r="C32" s="683">
        <f t="shared" ref="C32:R36" si="5">C16*100/C7</f>
        <v>39.746182659017812</v>
      </c>
      <c r="D32" s="606">
        <f t="shared" si="5"/>
        <v>41.160382522338402</v>
      </c>
      <c r="E32" s="606">
        <f t="shared" si="5"/>
        <v>41.494450970693705</v>
      </c>
      <c r="F32" s="606">
        <f t="shared" si="5"/>
        <v>39.770826233774272</v>
      </c>
      <c r="G32" s="606">
        <f t="shared" si="5"/>
        <v>39.598158481686944</v>
      </c>
      <c r="H32" s="606">
        <f t="shared" si="5"/>
        <v>40.41941358747647</v>
      </c>
      <c r="I32" s="606">
        <f t="shared" si="5"/>
        <v>41.783485556224925</v>
      </c>
      <c r="J32" s="606">
        <f t="shared" si="5"/>
        <v>39.972230202049218</v>
      </c>
      <c r="K32" s="606">
        <f t="shared" si="5"/>
        <v>44.28979686413841</v>
      </c>
      <c r="L32" s="606">
        <f t="shared" si="5"/>
        <v>42.216470659447239</v>
      </c>
      <c r="M32" s="606">
        <f t="shared" si="5"/>
        <v>42.230210652032007</v>
      </c>
      <c r="N32" s="606">
        <f t="shared" si="5"/>
        <v>40.80709988289842</v>
      </c>
      <c r="O32" s="606">
        <f t="shared" si="5"/>
        <v>41.171488540941098</v>
      </c>
      <c r="P32" s="606">
        <f t="shared" si="5"/>
        <v>42.64364407104194</v>
      </c>
      <c r="Q32" s="606">
        <f t="shared" si="5"/>
        <v>43.704053069280455</v>
      </c>
      <c r="R32" s="606">
        <f t="shared" si="5"/>
        <v>44.969794737455707</v>
      </c>
      <c r="S32" s="606">
        <f t="shared" si="4"/>
        <v>46.761874504394903</v>
      </c>
      <c r="T32" s="606">
        <f t="shared" si="4"/>
        <v>48.346922236275006</v>
      </c>
    </row>
    <row r="33" spans="1:20" ht="15" customHeight="1">
      <c r="A33" s="64">
        <v>25</v>
      </c>
      <c r="B33" s="378" t="s">
        <v>618</v>
      </c>
      <c r="C33" s="683">
        <f t="shared" si="5"/>
        <v>33.000293281474661</v>
      </c>
      <c r="D33" s="606">
        <f t="shared" si="4"/>
        <v>33.000290408136877</v>
      </c>
      <c r="E33" s="606">
        <f t="shared" si="4"/>
        <v>33.000288465471336</v>
      </c>
      <c r="F33" s="606">
        <f t="shared" si="4"/>
        <v>33.00025972935974</v>
      </c>
      <c r="G33" s="606">
        <f t="shared" si="4"/>
        <v>33.00017578122894</v>
      </c>
      <c r="H33" s="606">
        <f t="shared" si="4"/>
        <v>32.99426663136223</v>
      </c>
      <c r="I33" s="606">
        <f t="shared" si="4"/>
        <v>33.018690127663398</v>
      </c>
      <c r="J33" s="606">
        <f t="shared" si="4"/>
        <v>33.01268090243299</v>
      </c>
      <c r="K33" s="606">
        <f t="shared" si="4"/>
        <v>33.010166101883229</v>
      </c>
      <c r="L33" s="606">
        <f t="shared" si="4"/>
        <v>33.001365599002376</v>
      </c>
      <c r="M33" s="606">
        <f t="shared" si="4"/>
        <v>33.00024626193499</v>
      </c>
      <c r="N33" s="606">
        <f t="shared" si="4"/>
        <v>33.00023169334974</v>
      </c>
      <c r="O33" s="606">
        <f t="shared" si="4"/>
        <v>33.000472905761299</v>
      </c>
      <c r="P33" s="606">
        <f t="shared" si="4"/>
        <v>33.000288969794951</v>
      </c>
      <c r="Q33" s="606">
        <f t="shared" si="4"/>
        <v>33.000243210817587</v>
      </c>
      <c r="R33" s="606">
        <f t="shared" si="4"/>
        <v>33.000202174352559</v>
      </c>
      <c r="S33" s="606">
        <f t="shared" si="4"/>
        <v>33.000242813649869</v>
      </c>
      <c r="T33" s="606">
        <f t="shared" si="4"/>
        <v>33.000218430965212</v>
      </c>
    </row>
    <row r="34" spans="1:20" ht="15" customHeight="1">
      <c r="A34" s="64">
        <v>26</v>
      </c>
      <c r="B34" s="144" t="s">
        <v>55</v>
      </c>
      <c r="C34" s="683">
        <f t="shared" si="5"/>
        <v>95.085294173958005</v>
      </c>
      <c r="D34" s="606">
        <f t="shared" si="4"/>
        <v>94.549373082353952</v>
      </c>
      <c r="E34" s="606">
        <f t="shared" si="4"/>
        <v>92.406567182523005</v>
      </c>
      <c r="F34" s="606">
        <f t="shared" si="4"/>
        <v>95.152688302130287</v>
      </c>
      <c r="G34" s="606">
        <f t="shared" si="4"/>
        <v>95.698485714544944</v>
      </c>
      <c r="H34" s="606">
        <f t="shared" si="4"/>
        <v>94.724867902938115</v>
      </c>
      <c r="I34" s="606">
        <f t="shared" si="4"/>
        <v>94.691085250041169</v>
      </c>
      <c r="J34" s="606">
        <f t="shared" si="4"/>
        <v>95.148667935299727</v>
      </c>
      <c r="K34" s="606">
        <f t="shared" si="4"/>
        <v>74.408885900273688</v>
      </c>
      <c r="L34" s="606">
        <f t="shared" si="4"/>
        <v>74.586946690139655</v>
      </c>
      <c r="M34" s="606">
        <f t="shared" si="4"/>
        <v>71.877542955089652</v>
      </c>
      <c r="N34" s="606">
        <f t="shared" si="4"/>
        <v>65.716219294283761</v>
      </c>
      <c r="O34" s="606">
        <f t="shared" si="4"/>
        <v>62.488004559938069</v>
      </c>
      <c r="P34" s="606">
        <f t="shared" si="4"/>
        <v>58.787876359099116</v>
      </c>
      <c r="Q34" s="606">
        <f t="shared" si="4"/>
        <v>56.806702698097979</v>
      </c>
      <c r="R34" s="606">
        <f t="shared" si="4"/>
        <v>55.138025343583728</v>
      </c>
      <c r="S34" s="606">
        <f t="shared" si="4"/>
        <v>57.400665454931918</v>
      </c>
      <c r="T34" s="606">
        <f t="shared" si="4"/>
        <v>79.045766786211615</v>
      </c>
    </row>
    <row r="35" spans="1:20" ht="15" customHeight="1">
      <c r="A35" s="64">
        <v>27</v>
      </c>
      <c r="B35" s="383" t="s">
        <v>619</v>
      </c>
      <c r="C35" s="683">
        <f t="shared" si="5"/>
        <v>95.577670594460372</v>
      </c>
      <c r="D35" s="606">
        <f t="shared" si="4"/>
        <v>94.447841788874911</v>
      </c>
      <c r="E35" s="606">
        <f t="shared" si="4"/>
        <v>91.659549913444891</v>
      </c>
      <c r="F35" s="606">
        <f t="shared" si="4"/>
        <v>94.731548910080093</v>
      </c>
      <c r="G35" s="606">
        <f t="shared" si="4"/>
        <v>95.463915228364186</v>
      </c>
      <c r="H35" s="606">
        <f t="shared" si="4"/>
        <v>93.109181599852207</v>
      </c>
      <c r="I35" s="606">
        <f t="shared" si="4"/>
        <v>92.945503176195245</v>
      </c>
      <c r="J35" s="606">
        <f t="shared" si="4"/>
        <v>91.124618977165369</v>
      </c>
      <c r="K35" s="606">
        <f t="shared" si="4"/>
        <v>92.337715918541988</v>
      </c>
      <c r="L35" s="606">
        <f t="shared" si="4"/>
        <v>92.060232717316907</v>
      </c>
      <c r="M35" s="606">
        <f t="shared" si="4"/>
        <v>91.784118253695425</v>
      </c>
      <c r="N35" s="606">
        <f t="shared" si="4"/>
        <v>92.235682819383257</v>
      </c>
      <c r="O35" s="606">
        <f t="shared" si="4"/>
        <v>92.504028076746536</v>
      </c>
      <c r="P35" s="606">
        <f t="shared" si="4"/>
        <v>95.090326026770072</v>
      </c>
      <c r="Q35" s="606">
        <f t="shared" si="4"/>
        <v>92.560006833518415</v>
      </c>
      <c r="R35" s="606">
        <f t="shared" si="4"/>
        <v>92.487245185480191</v>
      </c>
      <c r="S35" s="606">
        <f t="shared" si="4"/>
        <v>92.328000366516946</v>
      </c>
      <c r="T35" s="606">
        <f t="shared" si="4"/>
        <v>91.738847462669909</v>
      </c>
    </row>
    <row r="36" spans="1:20" ht="15" customHeight="1">
      <c r="A36" s="64">
        <v>28</v>
      </c>
      <c r="B36" s="383" t="s">
        <v>76</v>
      </c>
      <c r="C36" s="683">
        <f t="shared" si="5"/>
        <v>87.265675500969621</v>
      </c>
      <c r="D36" s="606">
        <f t="shared" si="4"/>
        <v>95.719223610741821</v>
      </c>
      <c r="E36" s="606">
        <f t="shared" si="4"/>
        <v>98.297988531901339</v>
      </c>
      <c r="F36" s="606">
        <f t="shared" si="4"/>
        <v>97.238895558223291</v>
      </c>
      <c r="G36" s="606">
        <f t="shared" si="4"/>
        <v>96.726917440156328</v>
      </c>
      <c r="H36" s="606">
        <f t="shared" si="4"/>
        <v>99.988536054109815</v>
      </c>
      <c r="I36" s="606">
        <f t="shared" si="4"/>
        <v>99.629532317393569</v>
      </c>
      <c r="J36" s="606">
        <f t="shared" si="4"/>
        <v>103.21646831778706</v>
      </c>
      <c r="K36" s="606">
        <f t="shared" si="4"/>
        <v>62.530912264070828</v>
      </c>
      <c r="L36" s="606">
        <f t="shared" si="4"/>
        <v>64.132576673615873</v>
      </c>
      <c r="M36" s="606">
        <f t="shared" si="4"/>
        <v>61.782422764259117</v>
      </c>
      <c r="N36" s="606">
        <f t="shared" si="4"/>
        <v>55.750638640656881</v>
      </c>
      <c r="O36" s="606">
        <f t="shared" si="4"/>
        <v>53.925900029983552</v>
      </c>
      <c r="P36" s="606">
        <f t="shared" si="4"/>
        <v>50.368665704210066</v>
      </c>
      <c r="Q36" s="606">
        <f t="shared" si="4"/>
        <v>49.661211144894516</v>
      </c>
      <c r="R36" s="606">
        <f t="shared" si="4"/>
        <v>47.713383946505992</v>
      </c>
      <c r="S36" s="606">
        <f t="shared" si="4"/>
        <v>52.415239129501593</v>
      </c>
      <c r="T36" s="606">
        <f t="shared" si="4"/>
        <v>76.494774469739028</v>
      </c>
    </row>
    <row r="37" spans="1:20" ht="15" customHeight="1">
      <c r="A37" s="64">
        <v>29</v>
      </c>
      <c r="B37" s="380" t="s">
        <v>740</v>
      </c>
      <c r="C37" s="682">
        <f>C21*100/C12</f>
        <v>37.614428521702365</v>
      </c>
      <c r="D37" s="607">
        <f t="shared" ref="D37:T37" si="6">D21*100/D12</f>
        <v>37.859675647919673</v>
      </c>
      <c r="E37" s="607">
        <f t="shared" si="6"/>
        <v>37.942701112314261</v>
      </c>
      <c r="F37" s="607">
        <f t="shared" si="6"/>
        <v>38.410809244522667</v>
      </c>
      <c r="G37" s="607">
        <f t="shared" si="6"/>
        <v>38.385383693213548</v>
      </c>
      <c r="H37" s="607">
        <f t="shared" si="6"/>
        <v>38.811988519486974</v>
      </c>
      <c r="I37" s="607">
        <f t="shared" si="6"/>
        <v>38.918708713195599</v>
      </c>
      <c r="J37" s="607">
        <f t="shared" si="6"/>
        <v>39.2428329729536</v>
      </c>
      <c r="K37" s="607">
        <f t="shared" si="6"/>
        <v>40.052819186000768</v>
      </c>
      <c r="L37" s="607">
        <f t="shared" si="6"/>
        <v>40.358929810559069</v>
      </c>
      <c r="M37" s="607">
        <f t="shared" si="6"/>
        <v>40.349406726465432</v>
      </c>
      <c r="N37" s="607">
        <f t="shared" si="6"/>
        <v>39.916547562233752</v>
      </c>
      <c r="O37" s="607">
        <f t="shared" si="6"/>
        <v>40.426411571555711</v>
      </c>
      <c r="P37" s="607">
        <f t="shared" si="6"/>
        <v>40.712309087529164</v>
      </c>
      <c r="Q37" s="607">
        <f t="shared" si="6"/>
        <v>40.648430158222368</v>
      </c>
      <c r="R37" s="607">
        <f t="shared" si="6"/>
        <v>41.033167797399386</v>
      </c>
      <c r="S37" s="607">
        <f t="shared" si="6"/>
        <v>42.267758545982979</v>
      </c>
      <c r="T37" s="607">
        <f t="shared" si="6"/>
        <v>44.797926670818491</v>
      </c>
    </row>
    <row r="38" spans="1:20" ht="27.95" customHeight="1">
      <c r="A38" s="64"/>
      <c r="B38" s="132"/>
      <c r="C38" s="743" t="s">
        <v>172</v>
      </c>
      <c r="D38" s="744"/>
      <c r="E38" s="744"/>
      <c r="F38" s="744"/>
      <c r="G38" s="744"/>
      <c r="H38" s="744"/>
      <c r="I38" s="744"/>
      <c r="J38" s="744"/>
      <c r="K38" s="744"/>
      <c r="L38" s="744"/>
      <c r="M38" s="744"/>
      <c r="N38" s="744"/>
      <c r="O38" s="744"/>
      <c r="P38" s="744"/>
      <c r="Q38" s="744"/>
      <c r="R38" s="744"/>
      <c r="S38" s="744"/>
      <c r="T38" s="744"/>
    </row>
    <row r="39" spans="1:20" s="382" customFormat="1" ht="15" customHeight="1">
      <c r="A39" s="79">
        <v>30</v>
      </c>
      <c r="B39" s="378" t="s">
        <v>587</v>
      </c>
      <c r="C39" s="567">
        <f t="shared" ref="C39:L39" si="7">C31*100/$M31</f>
        <v>91.733433945804478</v>
      </c>
      <c r="D39" s="567">
        <f t="shared" si="7"/>
        <v>93.211922383261253</v>
      </c>
      <c r="E39" s="567">
        <f t="shared" si="7"/>
        <v>93.95324781678687</v>
      </c>
      <c r="F39" s="567">
        <f t="shared" si="7"/>
        <v>96.059431816702784</v>
      </c>
      <c r="G39" s="567">
        <f t="shared" si="7"/>
        <v>95.962096377101844</v>
      </c>
      <c r="H39" s="567">
        <f t="shared" si="7"/>
        <v>95.748111196446189</v>
      </c>
      <c r="I39" s="567">
        <f t="shared" si="7"/>
        <v>95.946047660408354</v>
      </c>
      <c r="J39" s="567">
        <f t="shared" si="7"/>
        <v>96.553676564964988</v>
      </c>
      <c r="K39" s="567">
        <f t="shared" si="7"/>
        <v>99.804437327578114</v>
      </c>
      <c r="L39" s="567">
        <f t="shared" si="7"/>
        <v>100.51995785385519</v>
      </c>
      <c r="M39" s="604">
        <f>M31*100/$M31</f>
        <v>99.999999999999986</v>
      </c>
      <c r="N39" s="567">
        <f t="shared" ref="N39:T39" si="8">N31*100/$M31</f>
        <v>98.817697119682094</v>
      </c>
      <c r="O39" s="567">
        <f t="shared" si="8"/>
        <v>98.338775821790392</v>
      </c>
      <c r="P39" s="567">
        <v>100.41703105057042</v>
      </c>
      <c r="Q39" s="567">
        <f t="shared" si="8"/>
        <v>99.434733320247304</v>
      </c>
      <c r="R39" s="567">
        <f t="shared" si="8"/>
        <v>101.02193900440278</v>
      </c>
      <c r="S39" s="567">
        <f t="shared" ref="S39" si="9">S31*100/$M31</f>
        <v>101.05757544832092</v>
      </c>
      <c r="T39" s="567">
        <f t="shared" si="8"/>
        <v>100.45548252756917</v>
      </c>
    </row>
    <row r="40" spans="1:20" s="382" customFormat="1" ht="15" customHeight="1">
      <c r="A40" s="79">
        <v>31</v>
      </c>
      <c r="B40" s="378" t="s">
        <v>588</v>
      </c>
      <c r="C40" s="567">
        <f t="shared" ref="C40:L40" si="10">C32*100/$M32</f>
        <v>94.117888699438282</v>
      </c>
      <c r="D40" s="567">
        <f t="shared" si="10"/>
        <v>97.466675838989389</v>
      </c>
      <c r="E40" s="567">
        <f t="shared" si="10"/>
        <v>98.257740915855706</v>
      </c>
      <c r="F40" s="567">
        <f t="shared" si="10"/>
        <v>94.176244019897183</v>
      </c>
      <c r="G40" s="567">
        <f t="shared" si="10"/>
        <v>93.767371439293512</v>
      </c>
      <c r="H40" s="567">
        <f t="shared" si="10"/>
        <v>95.712081382979306</v>
      </c>
      <c r="I40" s="567">
        <f t="shared" si="10"/>
        <v>98.942167019984808</v>
      </c>
      <c r="J40" s="567">
        <f t="shared" si="10"/>
        <v>94.653163185502265</v>
      </c>
      <c r="K40" s="567">
        <f t="shared" si="10"/>
        <v>104.87704460931288</v>
      </c>
      <c r="L40" s="567">
        <f t="shared" si="10"/>
        <v>99.967464068086286</v>
      </c>
      <c r="M40" s="604">
        <f t="shared" ref="M40:T43" si="11">M32*100/$M32</f>
        <v>100.00000000000001</v>
      </c>
      <c r="N40" s="567">
        <f t="shared" si="11"/>
        <v>96.63011207578451</v>
      </c>
      <c r="O40" s="567">
        <f t="shared" si="11"/>
        <v>97.492974591544069</v>
      </c>
      <c r="P40" s="567">
        <v>100.97899918713772</v>
      </c>
      <c r="Q40" s="567">
        <f t="shared" si="11"/>
        <v>103.49001909886881</v>
      </c>
      <c r="R40" s="567">
        <f t="shared" si="11"/>
        <v>106.48726123579466</v>
      </c>
      <c r="S40" s="567">
        <f t="shared" ref="S40" si="12">S32*100/$M32</f>
        <v>110.73085779681007</v>
      </c>
      <c r="T40" s="567">
        <f t="shared" si="11"/>
        <v>114.48420808184787</v>
      </c>
    </row>
    <row r="41" spans="1:20" s="382" customFormat="1" ht="15" customHeight="1">
      <c r="A41" s="79">
        <v>32</v>
      </c>
      <c r="B41" s="378" t="s">
        <v>618</v>
      </c>
      <c r="C41" s="567">
        <f t="shared" ref="C41:L41" si="13">C33*100/$M33</f>
        <v>100.00014248239027</v>
      </c>
      <c r="D41" s="567">
        <f t="shared" si="13"/>
        <v>100.00013377537105</v>
      </c>
      <c r="E41" s="567">
        <f t="shared" si="13"/>
        <v>100.00012788854971</v>
      </c>
      <c r="F41" s="567">
        <f t="shared" si="13"/>
        <v>100.00004081007349</v>
      </c>
      <c r="G41" s="567">
        <f t="shared" si="13"/>
        <v>99.99978642369669</v>
      </c>
      <c r="H41" s="567">
        <f t="shared" si="13"/>
        <v>99.981880042575142</v>
      </c>
      <c r="I41" s="567">
        <f t="shared" si="13"/>
        <v>100.0558900851285</v>
      </c>
      <c r="J41" s="567">
        <f t="shared" si="13"/>
        <v>100.03768044759212</v>
      </c>
      <c r="K41" s="567">
        <f t="shared" si="13"/>
        <v>100.0300598967338</v>
      </c>
      <c r="L41" s="567">
        <f t="shared" si="13"/>
        <v>100.00339190519519</v>
      </c>
      <c r="M41" s="604">
        <f t="shared" si="11"/>
        <v>100</v>
      </c>
      <c r="N41" s="567">
        <f t="shared" si="11"/>
        <v>99.999955853101412</v>
      </c>
      <c r="O41" s="567">
        <f t="shared" si="11"/>
        <v>100.00068679434847</v>
      </c>
      <c r="P41" s="567">
        <v>100.00012941679169</v>
      </c>
      <c r="Q41" s="567">
        <f t="shared" si="11"/>
        <v>99.99999075425869</v>
      </c>
      <c r="R41" s="567">
        <f t="shared" si="11"/>
        <v>99.999866402262327</v>
      </c>
      <c r="S41" s="567">
        <f t="shared" ref="S41" si="14">S33*100/$M33</f>
        <v>99.999989550729126</v>
      </c>
      <c r="T41" s="567">
        <f t="shared" si="11"/>
        <v>99.999915664357289</v>
      </c>
    </row>
    <row r="42" spans="1:20" s="382" customFormat="1" ht="15" customHeight="1">
      <c r="A42" s="79">
        <v>33</v>
      </c>
      <c r="B42" s="378" t="s">
        <v>672</v>
      </c>
      <c r="C42" s="567">
        <f t="shared" ref="C42:L43" si="15">C34*100/$M34</f>
        <v>132.28790282017425</v>
      </c>
      <c r="D42" s="567">
        <f t="shared" si="15"/>
        <v>131.54229985494922</v>
      </c>
      <c r="E42" s="567">
        <f t="shared" si="15"/>
        <v>128.56111016518784</v>
      </c>
      <c r="F42" s="567">
        <f t="shared" si="15"/>
        <v>132.38166524638072</v>
      </c>
      <c r="G42" s="567">
        <f t="shared" si="15"/>
        <v>133.14100869354846</v>
      </c>
      <c r="H42" s="567">
        <f t="shared" si="15"/>
        <v>131.78645792347669</v>
      </c>
      <c r="I42" s="567">
        <f t="shared" si="15"/>
        <v>131.73945763450183</v>
      </c>
      <c r="J42" s="567">
        <f t="shared" si="15"/>
        <v>132.37607189042382</v>
      </c>
      <c r="K42" s="567">
        <f t="shared" si="15"/>
        <v>103.52174384531433</v>
      </c>
      <c r="L42" s="567">
        <f t="shared" si="15"/>
        <v>103.76947183175542</v>
      </c>
      <c r="M42" s="604">
        <f t="shared" si="11"/>
        <v>100</v>
      </c>
      <c r="N42" s="567">
        <f t="shared" si="11"/>
        <v>91.428026880863769</v>
      </c>
      <c r="O42" s="567">
        <f t="shared" si="11"/>
        <v>86.936756587494472</v>
      </c>
      <c r="P42" s="567">
        <v>81.788934265366876</v>
      </c>
      <c r="Q42" s="567">
        <f t="shared" si="11"/>
        <v>79.032616256223179</v>
      </c>
      <c r="R42" s="567">
        <f t="shared" si="11"/>
        <v>76.711060334985206</v>
      </c>
      <c r="S42" s="567">
        <f t="shared" ref="S42:S43" si="16">S34*100/$M34</f>
        <v>79.858969985655818</v>
      </c>
      <c r="T42" s="567">
        <f t="shared" si="11"/>
        <v>109.97282814133031</v>
      </c>
    </row>
    <row r="43" spans="1:20" s="299" customFormat="1" ht="15" customHeight="1">
      <c r="A43" s="79">
        <v>34</v>
      </c>
      <c r="B43" s="377" t="s">
        <v>740</v>
      </c>
      <c r="C43" s="609">
        <f t="shared" si="15"/>
        <v>104.13312500347762</v>
      </c>
      <c r="D43" s="609">
        <f>D37*100/$C37</f>
        <v>100.65200279747918</v>
      </c>
      <c r="E43" s="609">
        <f t="shared" ref="E43:L43" si="17">E37*100/$C37</f>
        <v>100.8727305013354</v>
      </c>
      <c r="F43" s="609">
        <f t="shared" si="17"/>
        <v>102.11722138051576</v>
      </c>
      <c r="G43" s="609">
        <f t="shared" si="17"/>
        <v>102.04962617221837</v>
      </c>
      <c r="H43" s="609">
        <f t="shared" si="15"/>
        <v>101.44367388538204</v>
      </c>
      <c r="I43" s="609">
        <f t="shared" si="17"/>
        <v>103.4674996876284</v>
      </c>
      <c r="J43" s="609">
        <f t="shared" si="17"/>
        <v>104.32920162621026</v>
      </c>
      <c r="K43" s="609">
        <f t="shared" si="17"/>
        <v>106.48259394102327</v>
      </c>
      <c r="L43" s="609">
        <f t="shared" si="17"/>
        <v>107.29640565261603</v>
      </c>
      <c r="M43" s="610">
        <f>M37*100/$M37</f>
        <v>100</v>
      </c>
      <c r="N43" s="609">
        <f t="shared" ref="N43:Q43" si="18">N37*100/$C37</f>
        <v>106.12030843218351</v>
      </c>
      <c r="O43" s="609">
        <f t="shared" si="18"/>
        <v>107.47580957725016</v>
      </c>
      <c r="P43" s="609">
        <v>108.23588364246824</v>
      </c>
      <c r="Q43" s="609">
        <f t="shared" si="18"/>
        <v>108.06605804144938</v>
      </c>
      <c r="R43" s="609">
        <f t="shared" si="11"/>
        <v>100.76606600919921</v>
      </c>
      <c r="S43" s="609">
        <f t="shared" si="16"/>
        <v>100.59256669145987</v>
      </c>
      <c r="T43" s="609">
        <f t="shared" si="11"/>
        <v>99.950676879740371</v>
      </c>
    </row>
    <row r="44" spans="1:20" ht="12.75" customHeight="1">
      <c r="B44" s="391" t="s">
        <v>15</v>
      </c>
    </row>
    <row r="45" spans="1:20" ht="12" customHeight="1">
      <c r="B45" s="171" t="s">
        <v>628</v>
      </c>
    </row>
    <row r="46" spans="1:20" ht="12" customHeight="1">
      <c r="B46" s="171"/>
    </row>
    <row r="47" spans="1:20" ht="9.9499999999999993" customHeight="1"/>
    <row r="48" spans="1:20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spans="18:19" ht="15" customHeight="1"/>
    <row r="66" spans="18:19" ht="15" customHeight="1"/>
    <row r="67" spans="18:19" ht="15" customHeight="1"/>
    <row r="68" spans="18:19" ht="15" customHeight="1"/>
    <row r="69" spans="18:19" ht="15" customHeight="1"/>
    <row r="70" spans="18:19" ht="15" customHeight="1"/>
    <row r="71" spans="18:19" ht="15" customHeight="1">
      <c r="R71" s="107"/>
      <c r="S71" s="107"/>
    </row>
    <row r="73" spans="18:19" ht="15" customHeight="1">
      <c r="R73" s="107"/>
      <c r="S73" s="107"/>
    </row>
    <row r="74" spans="18:19" ht="15" customHeight="1"/>
    <row r="75" spans="18:19" ht="15" customHeight="1"/>
  </sheetData>
  <mergeCells count="5">
    <mergeCell ref="C38:T38"/>
    <mergeCell ref="C5:T5"/>
    <mergeCell ref="C14:T14"/>
    <mergeCell ref="C22:T22"/>
    <mergeCell ref="C30:T30"/>
  </mergeCells>
  <phoneticPr fontId="13" type="noConversion"/>
  <pageMargins left="0.59055118110236227" right="0.39370078740157483" top="0.78740157480314965" bottom="0.19685039370078741" header="0.11811023622047245" footer="0.11811023622047245"/>
  <pageSetup paperSize="9" scale="75" orientation="portrait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4"/>
  <sheetViews>
    <sheetView workbookViewId="0"/>
  </sheetViews>
  <sheetFormatPr baseColWidth="10" defaultRowHeight="12.75"/>
  <cols>
    <col min="1" max="1" width="3.85546875" style="48" customWidth="1"/>
    <col min="2" max="2" width="44.42578125" style="1" customWidth="1"/>
    <col min="3" max="14" width="9.7109375" style="52" customWidth="1"/>
    <col min="15" max="18" width="9.7109375" style="1" customWidth="1"/>
    <col min="19" max="20" width="10.7109375" style="1" customWidth="1"/>
    <col min="21" max="21" width="11.42578125" style="4"/>
    <col min="22" max="16384" width="11.42578125" style="1"/>
  </cols>
  <sheetData>
    <row r="1" spans="1:20" s="133" customFormat="1" ht="19.5" customHeight="1">
      <c r="A1" s="392" t="s">
        <v>41</v>
      </c>
      <c r="I1" s="392"/>
      <c r="M1" s="134"/>
      <c r="N1" s="134"/>
    </row>
    <row r="2" spans="1:20" s="133" customFormat="1" ht="15" customHeight="1">
      <c r="A2" s="135"/>
      <c r="B2" s="135"/>
      <c r="M2" s="134"/>
      <c r="N2" s="134"/>
    </row>
    <row r="3" spans="1:20" s="50" customFormat="1" ht="12" customHeight="1">
      <c r="A3" s="48"/>
      <c r="B3" s="48"/>
      <c r="M3" s="48"/>
      <c r="N3" s="48"/>
    </row>
    <row r="4" spans="1:20" s="4" customFormat="1" ht="24.75" customHeight="1">
      <c r="A4" s="97" t="s">
        <v>781</v>
      </c>
      <c r="B4" s="8" t="s">
        <v>545</v>
      </c>
      <c r="C4" s="13">
        <v>1995</v>
      </c>
      <c r="D4" s="13">
        <v>1996</v>
      </c>
      <c r="E4" s="13">
        <v>1997</v>
      </c>
      <c r="F4" s="13">
        <v>1998</v>
      </c>
      <c r="G4" s="124">
        <v>1999</v>
      </c>
      <c r="H4" s="13">
        <v>2000</v>
      </c>
      <c r="I4" s="96">
        <v>2001</v>
      </c>
      <c r="J4" s="13">
        <v>2002</v>
      </c>
      <c r="K4" s="13">
        <v>2003</v>
      </c>
      <c r="L4" s="124">
        <v>2004</v>
      </c>
      <c r="M4" s="124">
        <v>2005</v>
      </c>
      <c r="N4" s="13">
        <v>2006</v>
      </c>
      <c r="O4" s="96">
        <v>2007</v>
      </c>
      <c r="P4" s="13">
        <v>2008</v>
      </c>
      <c r="Q4" s="124">
        <v>2009</v>
      </c>
      <c r="R4" s="13">
        <v>2010</v>
      </c>
      <c r="S4" s="667">
        <v>2011</v>
      </c>
      <c r="T4" s="124">
        <v>2012</v>
      </c>
    </row>
    <row r="5" spans="1:20" ht="27.95" customHeight="1">
      <c r="B5" s="131"/>
      <c r="C5" s="748" t="s">
        <v>670</v>
      </c>
      <c r="D5" s="749"/>
      <c r="E5" s="749"/>
      <c r="F5" s="749"/>
      <c r="G5" s="749"/>
      <c r="H5" s="749"/>
      <c r="I5" s="749"/>
      <c r="J5" s="749"/>
      <c r="K5" s="749"/>
      <c r="L5" s="749"/>
      <c r="M5" s="749"/>
      <c r="N5" s="749"/>
      <c r="O5" s="749"/>
      <c r="P5" s="749"/>
      <c r="Q5" s="749"/>
      <c r="R5" s="749"/>
      <c r="S5" s="749"/>
      <c r="T5" s="749"/>
    </row>
    <row r="6" spans="1:20" ht="15" customHeight="1">
      <c r="A6" s="48">
        <v>1</v>
      </c>
      <c r="B6" s="378" t="s">
        <v>671</v>
      </c>
      <c r="C6" s="714">
        <v>104.462</v>
      </c>
      <c r="D6" s="715">
        <v>94.191000000000003</v>
      </c>
      <c r="E6" s="715">
        <v>97.637</v>
      </c>
      <c r="F6" s="715">
        <v>99.188999999999993</v>
      </c>
      <c r="G6" s="715">
        <v>110.217</v>
      </c>
      <c r="H6" s="715">
        <v>148.565</v>
      </c>
      <c r="I6" s="715">
        <v>145.73599999999999</v>
      </c>
      <c r="J6" s="715">
        <v>168.16</v>
      </c>
      <c r="K6" s="715">
        <v>229.91340070496972</v>
      </c>
      <c r="L6" s="715">
        <v>281.00841943662556</v>
      </c>
      <c r="M6" s="715">
        <v>311.22933645599738</v>
      </c>
      <c r="N6" s="715">
        <v>382.95751445015156</v>
      </c>
      <c r="O6" s="715">
        <v>492.72976816641227</v>
      </c>
      <c r="P6" s="715">
        <v>542.97079562833108</v>
      </c>
      <c r="Q6" s="715">
        <v>576.33163772936587</v>
      </c>
      <c r="R6" s="715">
        <v>642.05559047702502</v>
      </c>
      <c r="S6" s="715">
        <v>733.93437000000006</v>
      </c>
      <c r="T6" s="715">
        <v>642.71500000000003</v>
      </c>
    </row>
    <row r="7" spans="1:20" ht="15" customHeight="1">
      <c r="A7" s="48">
        <v>2</v>
      </c>
      <c r="B7" s="144" t="s">
        <v>618</v>
      </c>
      <c r="C7" s="714">
        <v>1680.979</v>
      </c>
      <c r="D7" s="715">
        <v>1763.0360000000001</v>
      </c>
      <c r="E7" s="715">
        <v>1858.1079999999999</v>
      </c>
      <c r="F7" s="715">
        <v>1763.374</v>
      </c>
      <c r="G7" s="715">
        <v>1854.578</v>
      </c>
      <c r="H7" s="715">
        <v>1850.57</v>
      </c>
      <c r="I7" s="715">
        <v>1867.7239999999999</v>
      </c>
      <c r="J7" s="715">
        <v>1797.585</v>
      </c>
      <c r="K7" s="715">
        <v>1800.1</v>
      </c>
      <c r="L7" s="715">
        <v>1822.4518564110001</v>
      </c>
      <c r="M7" s="715">
        <v>1778.5940000000001</v>
      </c>
      <c r="N7" s="715">
        <v>1825.6890000000001</v>
      </c>
      <c r="O7" s="715">
        <v>1533.075</v>
      </c>
      <c r="P7" s="715">
        <v>1623.0070000000001</v>
      </c>
      <c r="Q7" s="715">
        <v>1471.9739999999999</v>
      </c>
      <c r="R7" s="715">
        <v>1533.33</v>
      </c>
      <c r="S7" s="715">
        <v>1177.8579999999999</v>
      </c>
      <c r="T7" s="715">
        <v>1085.011</v>
      </c>
    </row>
    <row r="8" spans="1:20" ht="15" customHeight="1">
      <c r="A8" s="48">
        <v>3</v>
      </c>
      <c r="B8" s="144" t="s">
        <v>621</v>
      </c>
      <c r="C8" s="714">
        <v>1332.3710000000001</v>
      </c>
      <c r="D8" s="715">
        <v>1369.9490000000001</v>
      </c>
      <c r="E8" s="715">
        <v>1280.7059999999999</v>
      </c>
      <c r="F8" s="715">
        <v>1364.6410000000001</v>
      </c>
      <c r="G8" s="715">
        <v>1272.9069999999999</v>
      </c>
      <c r="H8" s="715">
        <v>1267.634</v>
      </c>
      <c r="I8" s="715">
        <v>1230.854</v>
      </c>
      <c r="J8" s="715">
        <v>1199.8399999999999</v>
      </c>
      <c r="K8" s="715">
        <v>1228.9090000000001</v>
      </c>
      <c r="L8" s="715">
        <v>1181.4955360000001</v>
      </c>
      <c r="M8" s="715">
        <v>1161.127528</v>
      </c>
      <c r="N8" s="715">
        <v>1233.7492199999999</v>
      </c>
      <c r="O8" s="715">
        <v>1258.9470549999999</v>
      </c>
      <c r="P8" s="715">
        <v>1083.121889</v>
      </c>
      <c r="Q8" s="715">
        <v>942.48259799999983</v>
      </c>
      <c r="R8" s="715">
        <v>1011.674</v>
      </c>
      <c r="S8" s="715">
        <v>961.19299999999998</v>
      </c>
      <c r="T8" s="715">
        <v>1007.215</v>
      </c>
    </row>
    <row r="9" spans="1:20" ht="15" customHeight="1">
      <c r="A9" s="48">
        <v>4</v>
      </c>
      <c r="B9" s="144" t="s">
        <v>622</v>
      </c>
      <c r="C9" s="714">
        <v>1454.519</v>
      </c>
      <c r="D9" s="715">
        <v>1432.951</v>
      </c>
      <c r="E9" s="715">
        <v>1392.1479999999999</v>
      </c>
      <c r="F9" s="715">
        <v>1346.049</v>
      </c>
      <c r="G9" s="715">
        <v>1334.64</v>
      </c>
      <c r="H9" s="715">
        <v>1419.749</v>
      </c>
      <c r="I9" s="715">
        <v>1507.3330000000001</v>
      </c>
      <c r="J9" s="715">
        <v>1536.915</v>
      </c>
      <c r="K9" s="715">
        <v>1506.905</v>
      </c>
      <c r="L9" s="715">
        <v>1487.114556</v>
      </c>
      <c r="M9" s="715">
        <v>1457.6359227600001</v>
      </c>
      <c r="N9" s="715">
        <v>1432.9090125750004</v>
      </c>
      <c r="O9" s="715">
        <v>1475.1645746100003</v>
      </c>
      <c r="P9" s="715">
        <v>1416.2410040000004</v>
      </c>
      <c r="Q9" s="715">
        <v>1369.1351593799998</v>
      </c>
      <c r="R9" s="715">
        <v>1364.2249999999999</v>
      </c>
      <c r="S9" s="715">
        <v>1409.7470000000001</v>
      </c>
      <c r="T9" s="715">
        <v>1494.7159999999999</v>
      </c>
    </row>
    <row r="10" spans="1:20" ht="15" customHeight="1">
      <c r="A10" s="48">
        <v>5</v>
      </c>
      <c r="B10" s="144" t="s">
        <v>623</v>
      </c>
      <c r="C10" s="714">
        <v>340.58199999999999</v>
      </c>
      <c r="D10" s="715">
        <v>367.47899999999998</v>
      </c>
      <c r="E10" s="715">
        <v>378.57900000000001</v>
      </c>
      <c r="F10" s="715">
        <v>388.95699999999999</v>
      </c>
      <c r="G10" s="715">
        <v>390.78199999999998</v>
      </c>
      <c r="H10" s="715">
        <v>390.78199999999998</v>
      </c>
      <c r="I10" s="715">
        <v>397.49400000000003</v>
      </c>
      <c r="J10" s="715">
        <v>405.71300000000002</v>
      </c>
      <c r="K10" s="715">
        <v>430.91500000000002</v>
      </c>
      <c r="L10" s="715">
        <v>444.529</v>
      </c>
      <c r="M10" s="715">
        <v>497.286</v>
      </c>
      <c r="N10" s="715">
        <v>523.87900000000002</v>
      </c>
      <c r="O10" s="715">
        <v>520.40099999999995</v>
      </c>
      <c r="P10" s="715">
        <v>593.63</v>
      </c>
      <c r="Q10" s="715">
        <v>542.80899999999997</v>
      </c>
      <c r="R10" s="715">
        <v>575.51800000000003</v>
      </c>
      <c r="S10" s="715">
        <v>538.10599999999999</v>
      </c>
      <c r="T10" s="715">
        <v>465.846</v>
      </c>
    </row>
    <row r="11" spans="1:20" ht="15" customHeight="1">
      <c r="A11" s="48">
        <v>6</v>
      </c>
      <c r="B11" s="144" t="s">
        <v>624</v>
      </c>
      <c r="C11" s="714">
        <v>97.301000000000002</v>
      </c>
      <c r="D11" s="715">
        <v>89.951999999999998</v>
      </c>
      <c r="E11" s="715">
        <v>83.32</v>
      </c>
      <c r="F11" s="715">
        <v>81.212000000000003</v>
      </c>
      <c r="G11" s="715">
        <v>83.006</v>
      </c>
      <c r="H11" s="715">
        <v>82.481999999999999</v>
      </c>
      <c r="I11" s="715">
        <v>89.960999999999999</v>
      </c>
      <c r="J11" s="715">
        <v>85.200999999999993</v>
      </c>
      <c r="K11" s="715">
        <v>90.763000000000005</v>
      </c>
      <c r="L11" s="715">
        <v>95.284000000000006</v>
      </c>
      <c r="M11" s="715">
        <v>103.498</v>
      </c>
      <c r="N11" s="715">
        <v>89.113</v>
      </c>
      <c r="O11" s="715">
        <v>85.272000000000006</v>
      </c>
      <c r="P11" s="715">
        <v>82.864999999999995</v>
      </c>
      <c r="Q11" s="715">
        <v>87.460999999999999</v>
      </c>
      <c r="R11" s="715">
        <v>72.391000000000005</v>
      </c>
      <c r="S11" s="715">
        <v>60.856999999999999</v>
      </c>
      <c r="T11" s="715">
        <v>54.710999999999999</v>
      </c>
    </row>
    <row r="12" spans="1:20" ht="15" customHeight="1">
      <c r="A12" s="48">
        <v>7</v>
      </c>
      <c r="B12" s="144" t="s">
        <v>625</v>
      </c>
      <c r="C12" s="714">
        <v>137.96</v>
      </c>
      <c r="D12" s="715">
        <v>140.381</v>
      </c>
      <c r="E12" s="715">
        <v>153.08500000000001</v>
      </c>
      <c r="F12" s="715">
        <v>174.55799999999999</v>
      </c>
      <c r="G12" s="715">
        <v>164.74100000000001</v>
      </c>
      <c r="H12" s="715">
        <v>174.91114000000002</v>
      </c>
      <c r="I12" s="715">
        <v>163.798182</v>
      </c>
      <c r="J12" s="715">
        <v>163.84800000000001</v>
      </c>
      <c r="K12" s="715">
        <v>170.941</v>
      </c>
      <c r="L12" s="715">
        <v>176.23684800000001</v>
      </c>
      <c r="M12" s="715">
        <v>227.43032400000001</v>
      </c>
      <c r="N12" s="715">
        <v>256.13893200000001</v>
      </c>
      <c r="O12" s="715">
        <v>308.93210600000003</v>
      </c>
      <c r="P12" s="715">
        <v>293.06945779265675</v>
      </c>
      <c r="Q12" s="715">
        <v>263.345282</v>
      </c>
      <c r="R12" s="715">
        <v>311.39400000000001</v>
      </c>
      <c r="S12" s="715">
        <v>304.10500000000002</v>
      </c>
      <c r="T12" s="715">
        <v>311.01799999999997</v>
      </c>
    </row>
    <row r="13" spans="1:20" ht="15" customHeight="1">
      <c r="A13" s="48">
        <v>8</v>
      </c>
      <c r="B13" s="145" t="s">
        <v>740</v>
      </c>
      <c r="C13" s="716">
        <f>SUM(C6:C12)</f>
        <v>5148.1740000000009</v>
      </c>
      <c r="D13" s="717">
        <f t="shared" ref="D13:T13" si="0">SUM(D6:D12)</f>
        <v>5257.9390000000012</v>
      </c>
      <c r="E13" s="717">
        <f t="shared" si="0"/>
        <v>5243.5829999999996</v>
      </c>
      <c r="F13" s="717">
        <f t="shared" si="0"/>
        <v>5217.9800000000014</v>
      </c>
      <c r="G13" s="717">
        <f t="shared" si="0"/>
        <v>5210.871000000001</v>
      </c>
      <c r="H13" s="717">
        <f t="shared" si="0"/>
        <v>5334.6931400000003</v>
      </c>
      <c r="I13" s="717">
        <f t="shared" si="0"/>
        <v>5402.9001820000012</v>
      </c>
      <c r="J13" s="717">
        <f t="shared" si="0"/>
        <v>5357.2619999999997</v>
      </c>
      <c r="K13" s="717">
        <f t="shared" si="0"/>
        <v>5458.4464007049692</v>
      </c>
      <c r="L13" s="717">
        <f t="shared" si="0"/>
        <v>5488.1202158476262</v>
      </c>
      <c r="M13" s="717">
        <f t="shared" si="0"/>
        <v>5536.8011112159975</v>
      </c>
      <c r="N13" s="717">
        <f t="shared" si="0"/>
        <v>5744.4356790251513</v>
      </c>
      <c r="O13" s="717">
        <f t="shared" si="0"/>
        <v>5674.5215037764128</v>
      </c>
      <c r="P13" s="717">
        <f t="shared" si="0"/>
        <v>5634.9051464209888</v>
      </c>
      <c r="Q13" s="717">
        <f t="shared" si="0"/>
        <v>5253.5386771093663</v>
      </c>
      <c r="R13" s="717">
        <f t="shared" si="0"/>
        <v>5510.5875904770246</v>
      </c>
      <c r="S13" s="717">
        <f t="shared" si="0"/>
        <v>5185.8003700000008</v>
      </c>
      <c r="T13" s="717">
        <f t="shared" si="0"/>
        <v>5061.2320000000009</v>
      </c>
    </row>
    <row r="14" spans="1:20" ht="27.95" customHeight="1">
      <c r="B14" s="143"/>
      <c r="C14" s="743" t="s">
        <v>661</v>
      </c>
      <c r="D14" s="744"/>
      <c r="E14" s="744"/>
      <c r="F14" s="744"/>
      <c r="G14" s="744"/>
      <c r="H14" s="744"/>
      <c r="I14" s="744"/>
      <c r="J14" s="744"/>
      <c r="K14" s="744"/>
      <c r="L14" s="744"/>
      <c r="M14" s="744"/>
      <c r="N14" s="744"/>
      <c r="O14" s="744"/>
      <c r="P14" s="744"/>
      <c r="Q14" s="744"/>
      <c r="R14" s="744"/>
      <c r="S14" s="744"/>
      <c r="T14" s="744"/>
    </row>
    <row r="15" spans="1:20" ht="15" customHeight="1">
      <c r="A15" s="48">
        <v>9</v>
      </c>
      <c r="B15" s="378" t="s">
        <v>75</v>
      </c>
      <c r="C15" s="714">
        <v>99.328000000000003</v>
      </c>
      <c r="D15" s="715">
        <v>89.057000000000002</v>
      </c>
      <c r="E15" s="715">
        <v>90.222999999999999</v>
      </c>
      <c r="F15" s="715">
        <v>94.381</v>
      </c>
      <c r="G15" s="715">
        <v>105.476</v>
      </c>
      <c r="H15" s="715">
        <v>140.72800000000001</v>
      </c>
      <c r="I15" s="715">
        <v>137.999</v>
      </c>
      <c r="J15" s="715">
        <v>160.00200000000001</v>
      </c>
      <c r="K15" s="715">
        <v>171.07599999999999</v>
      </c>
      <c r="L15" s="715">
        <v>209.59560000000002</v>
      </c>
      <c r="M15" s="715">
        <v>223.70400000000001</v>
      </c>
      <c r="N15" s="715">
        <v>251.6652</v>
      </c>
      <c r="O15" s="715">
        <v>307.89699999999999</v>
      </c>
      <c r="P15" s="715">
        <v>319.20100000000002</v>
      </c>
      <c r="Q15" s="715">
        <v>327.39499999999998</v>
      </c>
      <c r="R15" s="715">
        <v>354.017</v>
      </c>
      <c r="S15" s="715">
        <v>421.28300000000002</v>
      </c>
      <c r="T15" s="715">
        <v>508.03899999999999</v>
      </c>
    </row>
    <row r="16" spans="1:20" ht="15" customHeight="1">
      <c r="A16" s="48">
        <v>10</v>
      </c>
      <c r="B16" s="144" t="s">
        <v>618</v>
      </c>
      <c r="C16" s="714">
        <v>554.72799999999995</v>
      </c>
      <c r="D16" s="715">
        <v>581.80700000000002</v>
      </c>
      <c r="E16" s="715">
        <v>613.18100000000004</v>
      </c>
      <c r="F16" s="715">
        <v>581.91800000000001</v>
      </c>
      <c r="G16" s="715">
        <v>612.01400000000001</v>
      </c>
      <c r="H16" s="715">
        <v>610.58199999999999</v>
      </c>
      <c r="I16" s="715">
        <v>616.69799999999998</v>
      </c>
      <c r="J16" s="715">
        <v>593.43100000000004</v>
      </c>
      <c r="K16" s="715">
        <v>594.21600000000001</v>
      </c>
      <c r="L16" s="715">
        <v>601.43399999999997</v>
      </c>
      <c r="M16" s="715">
        <v>586.94040000000007</v>
      </c>
      <c r="N16" s="715">
        <v>602.48159999999996</v>
      </c>
      <c r="O16" s="715">
        <v>505.92200000000003</v>
      </c>
      <c r="P16" s="715">
        <v>535.59699999999998</v>
      </c>
      <c r="Q16" s="715">
        <v>485.755</v>
      </c>
      <c r="R16" s="715">
        <v>506.00200000000001</v>
      </c>
      <c r="S16" s="715">
        <v>388.69600000000003</v>
      </c>
      <c r="T16" s="715">
        <v>358.05599999999998</v>
      </c>
    </row>
    <row r="17" spans="1:20" ht="15" customHeight="1">
      <c r="A17" s="48">
        <v>11</v>
      </c>
      <c r="B17" s="144" t="s">
        <v>621</v>
      </c>
      <c r="C17" s="714">
        <v>529.55999999999995</v>
      </c>
      <c r="D17" s="715">
        <v>549.72</v>
      </c>
      <c r="E17" s="715">
        <v>515.16</v>
      </c>
      <c r="F17" s="715">
        <v>552.24</v>
      </c>
      <c r="G17" s="715">
        <v>515.16</v>
      </c>
      <c r="H17" s="715">
        <v>515.16</v>
      </c>
      <c r="I17" s="715">
        <v>498.24</v>
      </c>
      <c r="J17" s="715">
        <v>484.56</v>
      </c>
      <c r="K17" s="715">
        <v>527.4</v>
      </c>
      <c r="L17" s="715">
        <v>506.88000000000005</v>
      </c>
      <c r="M17" s="715">
        <v>482.76</v>
      </c>
      <c r="N17" s="715">
        <v>496.44000000000005</v>
      </c>
      <c r="O17" s="715">
        <v>511.2</v>
      </c>
      <c r="P17" s="715">
        <v>462.6</v>
      </c>
      <c r="Q17" s="715">
        <v>388.44000000000005</v>
      </c>
      <c r="R17" s="715">
        <v>421.2</v>
      </c>
      <c r="S17" s="715">
        <v>404.64000000000004</v>
      </c>
      <c r="T17" s="715">
        <v>419.04</v>
      </c>
    </row>
    <row r="18" spans="1:20" ht="15" customHeight="1">
      <c r="A18" s="48">
        <v>12</v>
      </c>
      <c r="B18" s="144" t="s">
        <v>622</v>
      </c>
      <c r="C18" s="714">
        <v>513.36</v>
      </c>
      <c r="D18" s="715">
        <v>519.48</v>
      </c>
      <c r="E18" s="715">
        <v>510.12</v>
      </c>
      <c r="F18" s="715">
        <v>501.84</v>
      </c>
      <c r="G18" s="715">
        <v>489.6</v>
      </c>
      <c r="H18" s="715">
        <v>533.88000000000011</v>
      </c>
      <c r="I18" s="715">
        <v>557.28000000000009</v>
      </c>
      <c r="J18" s="715">
        <v>568.80000000000007</v>
      </c>
      <c r="K18" s="715">
        <v>569.52</v>
      </c>
      <c r="L18" s="715">
        <v>568.80000000000007</v>
      </c>
      <c r="M18" s="715">
        <v>554.76</v>
      </c>
      <c r="N18" s="715">
        <v>543.96</v>
      </c>
      <c r="O18" s="715">
        <v>558.36</v>
      </c>
      <c r="P18" s="715">
        <v>540</v>
      </c>
      <c r="Q18" s="715">
        <v>524.16</v>
      </c>
      <c r="R18" s="715">
        <v>525.24</v>
      </c>
      <c r="S18" s="715">
        <v>540.36</v>
      </c>
      <c r="T18" s="715">
        <v>578.52</v>
      </c>
    </row>
    <row r="19" spans="1:20" ht="15" customHeight="1">
      <c r="A19" s="48">
        <v>13</v>
      </c>
      <c r="B19" s="144" t="s">
        <v>623</v>
      </c>
      <c r="C19" s="714">
        <v>147.96</v>
      </c>
      <c r="D19" s="715">
        <v>164.16</v>
      </c>
      <c r="E19" s="715">
        <v>173.16</v>
      </c>
      <c r="F19" s="715">
        <v>182.88</v>
      </c>
      <c r="G19" s="715">
        <v>186.48</v>
      </c>
      <c r="H19" s="715">
        <v>177.12</v>
      </c>
      <c r="I19" s="715">
        <v>199.8</v>
      </c>
      <c r="J19" s="715">
        <v>202.68</v>
      </c>
      <c r="K19" s="715">
        <v>221.04</v>
      </c>
      <c r="L19" s="715">
        <v>221.04</v>
      </c>
      <c r="M19" s="715">
        <v>255.6</v>
      </c>
      <c r="N19" s="715">
        <v>264.24</v>
      </c>
      <c r="O19" s="715">
        <v>273.24</v>
      </c>
      <c r="P19" s="715">
        <v>298.8</v>
      </c>
      <c r="Q19" s="715">
        <v>283.68</v>
      </c>
      <c r="R19" s="715">
        <v>312.48</v>
      </c>
      <c r="S19" s="715">
        <v>297</v>
      </c>
      <c r="T19" s="715">
        <v>275.04000000000002</v>
      </c>
    </row>
    <row r="20" spans="1:20" ht="15" customHeight="1">
      <c r="A20" s="48">
        <v>14</v>
      </c>
      <c r="B20" s="144" t="s">
        <v>624</v>
      </c>
      <c r="C20" s="714">
        <v>32.76</v>
      </c>
      <c r="D20" s="715">
        <v>29.16</v>
      </c>
      <c r="E20" s="715">
        <v>26.64</v>
      </c>
      <c r="F20" s="715">
        <v>24.12</v>
      </c>
      <c r="G20" s="715">
        <v>22.68</v>
      </c>
      <c r="H20" s="715">
        <v>18.720000000000002</v>
      </c>
      <c r="I20" s="715">
        <v>21.96</v>
      </c>
      <c r="J20" s="715">
        <v>31.319999999999997</v>
      </c>
      <c r="K20" s="715">
        <v>35.64</v>
      </c>
      <c r="L20" s="715">
        <v>37.080000000000005</v>
      </c>
      <c r="M20" s="715">
        <v>41.76</v>
      </c>
      <c r="N20" s="715">
        <v>37.800000000000004</v>
      </c>
      <c r="O20" s="715">
        <v>34.92</v>
      </c>
      <c r="P20" s="715">
        <v>37.800000000000004</v>
      </c>
      <c r="Q20" s="715">
        <v>34.56</v>
      </c>
      <c r="R20" s="715">
        <v>30.240000000000002</v>
      </c>
      <c r="S20" s="715">
        <v>24.48</v>
      </c>
      <c r="T20" s="715">
        <v>27.36</v>
      </c>
    </row>
    <row r="21" spans="1:20" ht="15" customHeight="1">
      <c r="A21" s="48">
        <v>15</v>
      </c>
      <c r="B21" s="144" t="s">
        <v>625</v>
      </c>
      <c r="C21" s="714">
        <v>58.767000000000003</v>
      </c>
      <c r="D21" s="715">
        <v>57.344000000000001</v>
      </c>
      <c r="E21" s="715">
        <v>61.103000000000002</v>
      </c>
      <c r="F21" s="715">
        <v>66.917000000000002</v>
      </c>
      <c r="G21" s="715">
        <v>68.831999999999994</v>
      </c>
      <c r="H21" s="715">
        <v>74.332999999999998</v>
      </c>
      <c r="I21" s="715">
        <v>70.783000000000001</v>
      </c>
      <c r="J21" s="715">
        <v>61.567999999999998</v>
      </c>
      <c r="K21" s="715">
        <v>67.622</v>
      </c>
      <c r="L21" s="715">
        <v>70.17479999999982</v>
      </c>
      <c r="M21" s="715">
        <v>88.542000000000002</v>
      </c>
      <c r="N21" s="715">
        <v>96.393600000000092</v>
      </c>
      <c r="O21" s="715">
        <v>102.47799999999999</v>
      </c>
      <c r="P21" s="715">
        <v>100.102</v>
      </c>
      <c r="Q21" s="715">
        <v>91.491</v>
      </c>
      <c r="R21" s="715">
        <v>111.989</v>
      </c>
      <c r="S21" s="715">
        <v>115.462</v>
      </c>
      <c r="T21" s="715">
        <v>101.27200000000001</v>
      </c>
    </row>
    <row r="22" spans="1:20" ht="15" customHeight="1">
      <c r="A22" s="48">
        <v>16</v>
      </c>
      <c r="B22" s="145" t="s">
        <v>740</v>
      </c>
      <c r="C22" s="717">
        <f>SUM(C15:C21)</f>
        <v>1936.4630000000002</v>
      </c>
      <c r="D22" s="717">
        <f t="shared" ref="D22:T22" si="1">SUM(D15:D21)</f>
        <v>1990.7280000000003</v>
      </c>
      <c r="E22" s="717">
        <f t="shared" si="1"/>
        <v>1989.587</v>
      </c>
      <c r="F22" s="717">
        <f t="shared" si="1"/>
        <v>2004.2959999999998</v>
      </c>
      <c r="G22" s="717">
        <f t="shared" si="1"/>
        <v>2000.2420000000002</v>
      </c>
      <c r="H22" s="717">
        <f t="shared" si="1"/>
        <v>2070.5229999999997</v>
      </c>
      <c r="I22" s="717">
        <f t="shared" si="1"/>
        <v>2102.7600000000002</v>
      </c>
      <c r="J22" s="717">
        <f t="shared" si="1"/>
        <v>2102.3610000000003</v>
      </c>
      <c r="K22" s="717">
        <f t="shared" si="1"/>
        <v>2186.5139999999997</v>
      </c>
      <c r="L22" s="717">
        <f t="shared" si="1"/>
        <v>2215.0043999999998</v>
      </c>
      <c r="M22" s="717">
        <f t="shared" si="1"/>
        <v>2234.0664000000002</v>
      </c>
      <c r="N22" s="717">
        <f t="shared" si="1"/>
        <v>2292.9803999999999</v>
      </c>
      <c r="O22" s="717">
        <f t="shared" si="1"/>
        <v>2294.0169999999998</v>
      </c>
      <c r="P22" s="717">
        <f t="shared" si="1"/>
        <v>2294.1000000000004</v>
      </c>
      <c r="Q22" s="717">
        <f t="shared" si="1"/>
        <v>2135.4810000000002</v>
      </c>
      <c r="R22" s="717">
        <f t="shared" si="1"/>
        <v>2261.1680000000001</v>
      </c>
      <c r="S22" s="717">
        <f t="shared" si="1"/>
        <v>2191.9210000000003</v>
      </c>
      <c r="T22" s="717">
        <f t="shared" si="1"/>
        <v>2267.3270000000002</v>
      </c>
    </row>
    <row r="23" spans="1:20" ht="27.95" customHeight="1">
      <c r="B23" s="143"/>
      <c r="C23" s="743" t="s">
        <v>79</v>
      </c>
      <c r="D23" s="744"/>
      <c r="E23" s="744"/>
      <c r="F23" s="744"/>
      <c r="G23" s="744"/>
      <c r="H23" s="744"/>
      <c r="I23" s="744"/>
      <c r="J23" s="744"/>
      <c r="K23" s="744"/>
      <c r="L23" s="744"/>
      <c r="M23" s="744"/>
      <c r="N23" s="744"/>
      <c r="O23" s="744"/>
      <c r="P23" s="744"/>
      <c r="Q23" s="744"/>
      <c r="R23" s="744"/>
      <c r="S23" s="744"/>
      <c r="T23" s="744"/>
    </row>
    <row r="24" spans="1:20" ht="15" customHeight="1">
      <c r="A24" s="48">
        <v>17</v>
      </c>
      <c r="B24" s="378" t="s">
        <v>671</v>
      </c>
      <c r="C24" s="718">
        <f t="shared" ref="C24:N31" si="2">C15*100/C$22</f>
        <v>5.1293518130736295</v>
      </c>
      <c r="D24" s="567">
        <f t="shared" si="2"/>
        <v>4.4735895612057499</v>
      </c>
      <c r="E24" s="567">
        <f t="shared" si="2"/>
        <v>4.5347602291329805</v>
      </c>
      <c r="F24" s="567">
        <f t="shared" si="2"/>
        <v>4.7089352071749886</v>
      </c>
      <c r="G24" s="567">
        <f t="shared" si="2"/>
        <v>5.2731619474043638</v>
      </c>
      <c r="H24" s="567">
        <f t="shared" si="2"/>
        <v>6.7967368631017395</v>
      </c>
      <c r="I24" s="567">
        <f t="shared" si="2"/>
        <v>6.5627556164279319</v>
      </c>
      <c r="J24" s="567">
        <f t="shared" si="2"/>
        <v>7.6105863835944438</v>
      </c>
      <c r="K24" s="567">
        <f t="shared" si="2"/>
        <v>7.8241438197971753</v>
      </c>
      <c r="L24" s="567">
        <f t="shared" si="2"/>
        <v>9.4625365078281582</v>
      </c>
      <c r="M24" s="567">
        <f t="shared" si="2"/>
        <v>10.013310257922504</v>
      </c>
      <c r="N24" s="567">
        <f t="shared" si="2"/>
        <v>10.975462328417635</v>
      </c>
      <c r="O24" s="567">
        <f t="shared" ref="O24:O31" si="3">O15*100/O$22</f>
        <v>13.421740117880558</v>
      </c>
      <c r="P24" s="567">
        <v>13.91399677433416</v>
      </c>
      <c r="Q24" s="567">
        <f t="shared" ref="Q24:R31" si="4">Q15*100/Q$22</f>
        <v>15.331206412044873</v>
      </c>
      <c r="R24" s="567">
        <f t="shared" si="4"/>
        <v>15.656377588927491</v>
      </c>
      <c r="S24" s="567">
        <f t="shared" ref="S24" si="5">S15*100/S$22</f>
        <v>19.219807648177099</v>
      </c>
      <c r="T24" s="567">
        <f t="shared" ref="T24:T31" si="6">T15*100/T$22</f>
        <v>22.406957620140368</v>
      </c>
    </row>
    <row r="25" spans="1:20" ht="15" customHeight="1">
      <c r="A25" s="48">
        <v>18</v>
      </c>
      <c r="B25" s="144" t="s">
        <v>618</v>
      </c>
      <c r="C25" s="718">
        <f t="shared" si="2"/>
        <v>28.646454902572366</v>
      </c>
      <c r="D25" s="567">
        <f t="shared" si="2"/>
        <v>29.225840998870762</v>
      </c>
      <c r="E25" s="567">
        <f t="shared" si="2"/>
        <v>30.819511788124874</v>
      </c>
      <c r="F25" s="567">
        <f t="shared" si="2"/>
        <v>29.033535964747728</v>
      </c>
      <c r="G25" s="567">
        <f t="shared" si="2"/>
        <v>30.596997763270643</v>
      </c>
      <c r="H25" s="567">
        <f t="shared" si="2"/>
        <v>29.489264306651027</v>
      </c>
      <c r="I25" s="567">
        <f t="shared" si="2"/>
        <v>29.328026022941273</v>
      </c>
      <c r="J25" s="567">
        <f t="shared" si="2"/>
        <v>28.22688396521815</v>
      </c>
      <c r="K25" s="567">
        <f t="shared" si="2"/>
        <v>27.176409572497594</v>
      </c>
      <c r="L25" s="567">
        <f t="shared" si="2"/>
        <v>27.152722586013823</v>
      </c>
      <c r="M25" s="567">
        <f t="shared" si="2"/>
        <v>26.272289847786084</v>
      </c>
      <c r="N25" s="567">
        <f t="shared" si="2"/>
        <v>26.27504360700161</v>
      </c>
      <c r="O25" s="567">
        <f t="shared" si="3"/>
        <v>22.053977804000585</v>
      </c>
      <c r="P25" s="567">
        <v>23.346715487555027</v>
      </c>
      <c r="Q25" s="567">
        <f t="shared" si="4"/>
        <v>22.746865928565974</v>
      </c>
      <c r="R25" s="567">
        <f t="shared" si="4"/>
        <v>22.377903809004906</v>
      </c>
      <c r="S25" s="567">
        <f t="shared" ref="S25" si="7">S16*100/S$22</f>
        <v>17.733120856089247</v>
      </c>
      <c r="T25" s="567">
        <f t="shared" si="6"/>
        <v>15.791987657713243</v>
      </c>
    </row>
    <row r="26" spans="1:20" ht="15" customHeight="1">
      <c r="A26" s="48">
        <v>19</v>
      </c>
      <c r="B26" s="144" t="s">
        <v>621</v>
      </c>
      <c r="C26" s="718">
        <f t="shared" si="2"/>
        <v>27.346765726998132</v>
      </c>
      <c r="D26" s="567">
        <f t="shared" si="2"/>
        <v>27.614018590184088</v>
      </c>
      <c r="E26" s="567">
        <f t="shared" si="2"/>
        <v>25.892810920055268</v>
      </c>
      <c r="F26" s="567">
        <f t="shared" si="2"/>
        <v>27.552816550050494</v>
      </c>
      <c r="G26" s="567">
        <v>25.754883659077251</v>
      </c>
      <c r="H26" s="567">
        <f t="shared" si="2"/>
        <v>24.880670246116566</v>
      </c>
      <c r="I26" s="567">
        <f t="shared" si="2"/>
        <v>23.694572847115218</v>
      </c>
      <c r="J26" s="567">
        <f t="shared" si="2"/>
        <v>23.048372758056296</v>
      </c>
      <c r="K26" s="567">
        <f t="shared" si="2"/>
        <v>24.120586467774736</v>
      </c>
      <c r="L26" s="567">
        <f t="shared" si="2"/>
        <v>22.883927454049307</v>
      </c>
      <c r="M26" s="567">
        <f t="shared" si="2"/>
        <v>21.609026481934464</v>
      </c>
      <c r="N26" s="567">
        <f t="shared" si="2"/>
        <v>21.65042492295181</v>
      </c>
      <c r="O26" s="567">
        <f t="shared" si="3"/>
        <v>22.284054564547692</v>
      </c>
      <c r="P26" s="567">
        <v>20.164770498234599</v>
      </c>
      <c r="Q26" s="567">
        <f t="shared" si="4"/>
        <v>18.189812974219862</v>
      </c>
      <c r="R26" s="567">
        <f t="shared" si="4"/>
        <v>18.627541164566278</v>
      </c>
      <c r="S26" s="567">
        <f t="shared" ref="S26" si="8">S17*100/S$22</f>
        <v>18.460519334410321</v>
      </c>
      <c r="T26" s="567">
        <f t="shared" si="6"/>
        <v>18.481674676833116</v>
      </c>
    </row>
    <row r="27" spans="1:20" ht="15" customHeight="1">
      <c r="A27" s="48">
        <v>20</v>
      </c>
      <c r="B27" s="144" t="s">
        <v>622</v>
      </c>
      <c r="C27" s="718">
        <f t="shared" si="2"/>
        <v>26.510188937253123</v>
      </c>
      <c r="D27" s="567">
        <f t="shared" si="2"/>
        <v>26.094976310173962</v>
      </c>
      <c r="E27" s="567">
        <f t="shared" si="2"/>
        <v>25.639492015177019</v>
      </c>
      <c r="F27" s="567">
        <f t="shared" si="2"/>
        <v>25.03821790793376</v>
      </c>
      <c r="G27" s="567">
        <f t="shared" si="2"/>
        <v>24.477038278368315</v>
      </c>
      <c r="H27" s="567">
        <f t="shared" si="2"/>
        <v>25.784789640105434</v>
      </c>
      <c r="I27" s="567">
        <f t="shared" si="2"/>
        <v>26.502311248073962</v>
      </c>
      <c r="J27" s="567">
        <f t="shared" si="2"/>
        <v>27.055296402473218</v>
      </c>
      <c r="K27" s="567">
        <f t="shared" si="2"/>
        <v>26.046940472368348</v>
      </c>
      <c r="L27" s="567">
        <f t="shared" si="2"/>
        <v>25.679407228265557</v>
      </c>
      <c r="M27" s="567">
        <f t="shared" si="2"/>
        <v>24.831849223460857</v>
      </c>
      <c r="N27" s="567">
        <f t="shared" si="2"/>
        <v>23.722836880768803</v>
      </c>
      <c r="O27" s="567">
        <f t="shared" si="3"/>
        <v>24.339837063108078</v>
      </c>
      <c r="P27" s="567">
        <v>23.53864260494311</v>
      </c>
      <c r="Q27" s="567">
        <f t="shared" si="4"/>
        <v>24.545289796537638</v>
      </c>
      <c r="R27" s="567">
        <f t="shared" si="4"/>
        <v>23.228703041967691</v>
      </c>
      <c r="S27" s="567">
        <f t="shared" ref="S27" si="9">S18*100/S$22</f>
        <v>24.652348328247228</v>
      </c>
      <c r="T27" s="567">
        <f t="shared" si="6"/>
        <v>25.515507908651902</v>
      </c>
    </row>
    <row r="28" spans="1:20" ht="15" customHeight="1">
      <c r="A28" s="48">
        <v>21</v>
      </c>
      <c r="B28" s="144" t="s">
        <v>623</v>
      </c>
      <c r="C28" s="718">
        <f t="shared" si="2"/>
        <v>7.640734679671132</v>
      </c>
      <c r="D28" s="567">
        <f t="shared" si="2"/>
        <v>8.2462295200549729</v>
      </c>
      <c r="E28" s="567">
        <f t="shared" si="2"/>
        <v>8.7033138033169699</v>
      </c>
      <c r="F28" s="567">
        <f t="shared" si="2"/>
        <v>9.1244007871092894</v>
      </c>
      <c r="G28" s="567">
        <f t="shared" si="2"/>
        <v>9.3228719324961666</v>
      </c>
      <c r="H28" s="567">
        <f t="shared" si="2"/>
        <v>8.5543604200484626</v>
      </c>
      <c r="I28" s="567">
        <f t="shared" si="2"/>
        <v>9.5017976373908564</v>
      </c>
      <c r="J28" s="567">
        <f t="shared" si="2"/>
        <v>9.6405897940458356</v>
      </c>
      <c r="K28" s="567">
        <f t="shared" si="2"/>
        <v>10.109242383081016</v>
      </c>
      <c r="L28" s="567">
        <f t="shared" si="2"/>
        <v>9.9792126823766143</v>
      </c>
      <c r="M28" s="567">
        <f t="shared" si="2"/>
        <v>11.441020732418695</v>
      </c>
      <c r="N28" s="567">
        <f t="shared" si="2"/>
        <v>11.523866492709663</v>
      </c>
      <c r="O28" s="567">
        <f t="shared" si="3"/>
        <v>11.910984094712465</v>
      </c>
      <c r="P28" s="567">
        <v>13.024715574735188</v>
      </c>
      <c r="Q28" s="567">
        <f t="shared" si="4"/>
        <v>13.284126620653613</v>
      </c>
      <c r="R28" s="567">
        <f t="shared" si="4"/>
        <v>13.819406607558571</v>
      </c>
      <c r="S28" s="567">
        <f t="shared" ref="S28" si="10">S19*100/S$22</f>
        <v>13.5497584082638</v>
      </c>
      <c r="T28" s="567">
        <f t="shared" si="6"/>
        <v>12.130583722594933</v>
      </c>
    </row>
    <row r="29" spans="1:20" ht="15" customHeight="1">
      <c r="A29" s="48">
        <v>22</v>
      </c>
      <c r="B29" s="144" t="s">
        <v>624</v>
      </c>
      <c r="C29" s="718">
        <f t="shared" si="2"/>
        <v>1.6917441748176958</v>
      </c>
      <c r="D29" s="567">
        <f t="shared" si="2"/>
        <v>1.4647907700097651</v>
      </c>
      <c r="E29" s="567">
        <f t="shared" si="2"/>
        <v>1.338971354356457</v>
      </c>
      <c r="F29" s="567">
        <f t="shared" si="2"/>
        <v>1.2034150644415795</v>
      </c>
      <c r="G29" s="567">
        <f t="shared" si="2"/>
        <v>1.1338628026008852</v>
      </c>
      <c r="H29" s="567">
        <f t="shared" si="2"/>
        <v>0.90411939398886199</v>
      </c>
      <c r="I29" s="567">
        <f t="shared" si="2"/>
        <v>1.044341722307824</v>
      </c>
      <c r="J29" s="567">
        <f t="shared" si="2"/>
        <v>1.4897536626678287</v>
      </c>
      <c r="K29" s="567">
        <f t="shared" si="2"/>
        <v>1.62999185004075</v>
      </c>
      <c r="L29" s="567">
        <f t="shared" si="2"/>
        <v>1.6740373066527547</v>
      </c>
      <c r="M29" s="567">
        <f t="shared" si="2"/>
        <v>1.869237190085308</v>
      </c>
      <c r="N29" s="567">
        <f t="shared" si="2"/>
        <v>1.6485095118998838</v>
      </c>
      <c r="O29" s="567">
        <f t="shared" si="3"/>
        <v>1.5222206287050184</v>
      </c>
      <c r="P29" s="567">
        <v>1.6477049823460175</v>
      </c>
      <c r="Q29" s="567">
        <f t="shared" si="4"/>
        <v>1.6183707558156686</v>
      </c>
      <c r="R29" s="567">
        <f t="shared" si="4"/>
        <v>1.3373619297637327</v>
      </c>
      <c r="S29" s="567">
        <f t="shared" ref="S29" si="11">S20*100/S$22</f>
        <v>1.1168285718326525</v>
      </c>
      <c r="T29" s="567">
        <f t="shared" si="6"/>
        <v>1.2067072813052548</v>
      </c>
    </row>
    <row r="30" spans="1:20" ht="15" customHeight="1">
      <c r="A30" s="48">
        <v>23</v>
      </c>
      <c r="B30" s="144" t="s">
        <v>625</v>
      </c>
      <c r="C30" s="718">
        <f t="shared" si="2"/>
        <v>3.0347597656139054</v>
      </c>
      <c r="D30" s="567">
        <f t="shared" si="2"/>
        <v>2.8805542495006851</v>
      </c>
      <c r="E30" s="567">
        <f t="shared" si="2"/>
        <v>3.0711398898364335</v>
      </c>
      <c r="F30" s="567">
        <f t="shared" si="2"/>
        <v>3.3386785185421717</v>
      </c>
      <c r="G30" s="567">
        <f t="shared" si="2"/>
        <v>3.4411836167823684</v>
      </c>
      <c r="H30" s="567">
        <f t="shared" si="2"/>
        <v>3.5900591299879312</v>
      </c>
      <c r="I30" s="567">
        <f t="shared" si="2"/>
        <v>3.3661949057429279</v>
      </c>
      <c r="J30" s="567">
        <f t="shared" si="2"/>
        <v>2.9285170339442175</v>
      </c>
      <c r="K30" s="567">
        <f t="shared" si="2"/>
        <v>3.0926854344403929</v>
      </c>
      <c r="L30" s="567">
        <f t="shared" si="2"/>
        <v>3.1681562348137922</v>
      </c>
      <c r="M30" s="567">
        <f t="shared" si="2"/>
        <v>3.9632662663920821</v>
      </c>
      <c r="N30" s="567">
        <f t="shared" si="2"/>
        <v>4.203856256250603</v>
      </c>
      <c r="O30" s="567">
        <f t="shared" si="3"/>
        <v>4.4671857270456146</v>
      </c>
      <c r="P30" s="567">
        <v>4.3634540778518804</v>
      </c>
      <c r="Q30" s="567">
        <f t="shared" si="4"/>
        <v>4.2843275121623652</v>
      </c>
      <c r="R30" s="567">
        <f t="shared" si="4"/>
        <v>4.9527058582113312</v>
      </c>
      <c r="S30" s="567">
        <f t="shared" ref="S30" si="12">S21*100/S$22</f>
        <v>5.2676168529796463</v>
      </c>
      <c r="T30" s="567">
        <f t="shared" si="6"/>
        <v>4.466581132761176</v>
      </c>
    </row>
    <row r="31" spans="1:20" ht="15" customHeight="1">
      <c r="A31" s="48">
        <v>24</v>
      </c>
      <c r="B31" s="145" t="s">
        <v>740</v>
      </c>
      <c r="C31" s="719">
        <f t="shared" si="2"/>
        <v>100</v>
      </c>
      <c r="D31" s="610">
        <f t="shared" si="2"/>
        <v>100</v>
      </c>
      <c r="E31" s="610">
        <f t="shared" si="2"/>
        <v>100</v>
      </c>
      <c r="F31" s="610">
        <f t="shared" si="2"/>
        <v>100</v>
      </c>
      <c r="G31" s="610">
        <f t="shared" si="2"/>
        <v>100</v>
      </c>
      <c r="H31" s="610">
        <f t="shared" si="2"/>
        <v>100</v>
      </c>
      <c r="I31" s="610">
        <f t="shared" si="2"/>
        <v>100</v>
      </c>
      <c r="J31" s="610">
        <f t="shared" si="2"/>
        <v>100</v>
      </c>
      <c r="K31" s="610">
        <f t="shared" si="2"/>
        <v>100</v>
      </c>
      <c r="L31" s="610">
        <f t="shared" si="2"/>
        <v>100</v>
      </c>
      <c r="M31" s="610">
        <f>M22*100/M$22</f>
        <v>100</v>
      </c>
      <c r="N31" s="610">
        <f>N22*100/N$22</f>
        <v>100</v>
      </c>
      <c r="O31" s="610">
        <f t="shared" si="3"/>
        <v>100</v>
      </c>
      <c r="P31" s="610">
        <v>100</v>
      </c>
      <c r="Q31" s="610">
        <f t="shared" si="4"/>
        <v>100</v>
      </c>
      <c r="R31" s="610">
        <f t="shared" si="4"/>
        <v>100</v>
      </c>
      <c r="S31" s="610">
        <f t="shared" ref="S31" si="13">S22*100/S$22</f>
        <v>100</v>
      </c>
      <c r="T31" s="610">
        <f t="shared" si="6"/>
        <v>100</v>
      </c>
    </row>
    <row r="32" spans="1:20" ht="27.95" customHeight="1">
      <c r="B32" s="143"/>
      <c r="C32" s="743" t="s">
        <v>80</v>
      </c>
      <c r="D32" s="744"/>
      <c r="E32" s="744"/>
      <c r="F32" s="744"/>
      <c r="G32" s="744"/>
      <c r="H32" s="744"/>
      <c r="I32" s="744"/>
      <c r="J32" s="744"/>
      <c r="K32" s="744"/>
      <c r="L32" s="744"/>
      <c r="M32" s="744"/>
      <c r="N32" s="744"/>
      <c r="O32" s="744"/>
      <c r="P32" s="744"/>
      <c r="Q32" s="744"/>
      <c r="R32" s="744"/>
      <c r="S32" s="744"/>
      <c r="T32" s="744"/>
    </row>
    <row r="33" spans="1:20" ht="15" customHeight="1">
      <c r="A33" s="48">
        <v>25</v>
      </c>
      <c r="B33" s="378" t="s">
        <v>671</v>
      </c>
      <c r="C33" s="718">
        <f t="shared" ref="C33:L40" si="14">C15*100/C6</f>
        <v>95.085294173958005</v>
      </c>
      <c r="D33" s="305">
        <f t="shared" si="14"/>
        <v>94.549373082353952</v>
      </c>
      <c r="E33" s="305">
        <f t="shared" si="14"/>
        <v>92.406567182523005</v>
      </c>
      <c r="F33" s="305">
        <f t="shared" si="14"/>
        <v>95.152688302130287</v>
      </c>
      <c r="G33" s="305">
        <f t="shared" si="14"/>
        <v>95.698485714544944</v>
      </c>
      <c r="H33" s="567">
        <f t="shared" si="14"/>
        <v>94.724867902938115</v>
      </c>
      <c r="I33" s="567">
        <f t="shared" si="14"/>
        <v>94.691085250041169</v>
      </c>
      <c r="J33" s="567">
        <f t="shared" si="14"/>
        <v>95.148667935299727</v>
      </c>
      <c r="K33" s="567">
        <f t="shared" si="14"/>
        <v>74.408885900273702</v>
      </c>
      <c r="L33" s="567">
        <f t="shared" si="14"/>
        <v>74.586946690139683</v>
      </c>
      <c r="M33" s="567">
        <f t="shared" ref="M33:N40" si="15">M15*100/M6</f>
        <v>71.877542955089652</v>
      </c>
      <c r="N33" s="567">
        <f t="shared" si="15"/>
        <v>65.716219294283761</v>
      </c>
      <c r="O33" s="567">
        <f t="shared" ref="O33:O40" si="16">O15*100/O6</f>
        <v>62.488004559938076</v>
      </c>
      <c r="P33" s="567">
        <v>58.787876359099116</v>
      </c>
      <c r="Q33" s="567">
        <f t="shared" ref="Q33:R40" si="17">Q15*100/Q6</f>
        <v>56.806702698097986</v>
      </c>
      <c r="R33" s="567">
        <f t="shared" si="17"/>
        <v>55.138060512326916</v>
      </c>
      <c r="S33" s="567">
        <f t="shared" ref="S33" si="18">S15*100/S6</f>
        <v>57.400636517404138</v>
      </c>
      <c r="T33" s="567">
        <f t="shared" ref="T33:T40" si="19">T15*100/T6</f>
        <v>79.045766786211615</v>
      </c>
    </row>
    <row r="34" spans="1:20" ht="15" customHeight="1">
      <c r="A34" s="48">
        <v>26</v>
      </c>
      <c r="B34" s="144" t="s">
        <v>618</v>
      </c>
      <c r="C34" s="718">
        <f t="shared" si="14"/>
        <v>33.000293281474661</v>
      </c>
      <c r="D34" s="305">
        <f t="shared" si="14"/>
        <v>33.000290408136877</v>
      </c>
      <c r="E34" s="305">
        <f t="shared" si="14"/>
        <v>33.000288465471336</v>
      </c>
      <c r="F34" s="305">
        <f t="shared" si="14"/>
        <v>33.00025972935974</v>
      </c>
      <c r="G34" s="305">
        <f t="shared" si="14"/>
        <v>33.00017578122894</v>
      </c>
      <c r="H34" s="567">
        <f t="shared" si="14"/>
        <v>32.99426663136223</v>
      </c>
      <c r="I34" s="567">
        <f t="shared" si="14"/>
        <v>33.018690127663398</v>
      </c>
      <c r="J34" s="567">
        <f t="shared" si="14"/>
        <v>33.01268090243299</v>
      </c>
      <c r="K34" s="567">
        <f t="shared" si="14"/>
        <v>33.010166101883229</v>
      </c>
      <c r="L34" s="567">
        <f t="shared" si="14"/>
        <v>33.001365599002376</v>
      </c>
      <c r="M34" s="567">
        <f t="shared" si="15"/>
        <v>33.00024626193499</v>
      </c>
      <c r="N34" s="567">
        <f t="shared" si="15"/>
        <v>33.00023169334974</v>
      </c>
      <c r="O34" s="567">
        <f t="shared" si="16"/>
        <v>33.000472905761299</v>
      </c>
      <c r="P34" s="567">
        <v>33.000288969794951</v>
      </c>
      <c r="Q34" s="567">
        <f t="shared" si="17"/>
        <v>33.000243210817587</v>
      </c>
      <c r="R34" s="567">
        <f t="shared" si="17"/>
        <v>33.000202174352559</v>
      </c>
      <c r="S34" s="567">
        <f t="shared" ref="S34" si="20">S16*100/S7</f>
        <v>33.000242813649869</v>
      </c>
      <c r="T34" s="567">
        <f t="shared" si="19"/>
        <v>33.000218430965212</v>
      </c>
    </row>
    <row r="35" spans="1:20" ht="15" customHeight="1">
      <c r="A35" s="48">
        <v>27</v>
      </c>
      <c r="B35" s="144" t="s">
        <v>621</v>
      </c>
      <c r="C35" s="718">
        <f t="shared" si="14"/>
        <v>39.7456864491947</v>
      </c>
      <c r="D35" s="305">
        <f t="shared" si="14"/>
        <v>40.127041225622264</v>
      </c>
      <c r="E35" s="305">
        <f t="shared" si="14"/>
        <v>40.224688570210496</v>
      </c>
      <c r="F35" s="305">
        <f t="shared" si="14"/>
        <v>40.467786033103209</v>
      </c>
      <c r="G35" s="305">
        <f t="shared" si="14"/>
        <v>40.471142039442007</v>
      </c>
      <c r="H35" s="567">
        <f t="shared" si="14"/>
        <v>40.639490578510831</v>
      </c>
      <c r="I35" s="567">
        <f t="shared" si="14"/>
        <v>40.479211994273896</v>
      </c>
      <c r="J35" s="567">
        <f t="shared" si="14"/>
        <v>40.385384717962395</v>
      </c>
      <c r="K35" s="567">
        <f t="shared" si="14"/>
        <v>42.916115025604007</v>
      </c>
      <c r="L35" s="567">
        <f t="shared" si="14"/>
        <v>42.901558622562582</v>
      </c>
      <c r="M35" s="567">
        <f t="shared" si="15"/>
        <v>41.576828415353873</v>
      </c>
      <c r="N35" s="567">
        <f t="shared" si="15"/>
        <v>40.23832331176672</v>
      </c>
      <c r="O35" s="567">
        <f t="shared" si="16"/>
        <v>40.605361279470173</v>
      </c>
      <c r="P35" s="567">
        <v>42.70987454856985</v>
      </c>
      <c r="Q35" s="567">
        <f t="shared" si="17"/>
        <v>41.214554074981464</v>
      </c>
      <c r="R35" s="567">
        <f t="shared" si="17"/>
        <v>41.633965091521581</v>
      </c>
      <c r="S35" s="567">
        <f t="shared" ref="S35" si="21">S17*100/S8</f>
        <v>42.097684856215146</v>
      </c>
      <c r="T35" s="567">
        <f t="shared" si="19"/>
        <v>41.603828378250917</v>
      </c>
    </row>
    <row r="36" spans="1:20" ht="15" customHeight="1">
      <c r="A36" s="48">
        <v>28</v>
      </c>
      <c r="B36" s="144" t="s">
        <v>622</v>
      </c>
      <c r="C36" s="718">
        <f t="shared" si="14"/>
        <v>35.29414191220603</v>
      </c>
      <c r="D36" s="305">
        <f t="shared" si="14"/>
        <v>36.25246083083092</v>
      </c>
      <c r="E36" s="305">
        <f t="shared" si="14"/>
        <v>36.642655809583466</v>
      </c>
      <c r="F36" s="305">
        <f t="shared" si="14"/>
        <v>37.282446627128728</v>
      </c>
      <c r="G36" s="305">
        <f t="shared" si="14"/>
        <v>36.684049631361262</v>
      </c>
      <c r="H36" s="567">
        <f t="shared" si="14"/>
        <v>37.603829972762803</v>
      </c>
      <c r="I36" s="567">
        <f t="shared" si="14"/>
        <v>36.971259834422789</v>
      </c>
      <c r="J36" s="567">
        <f t="shared" si="14"/>
        <v>37.00920350182021</v>
      </c>
      <c r="K36" s="567">
        <f t="shared" si="14"/>
        <v>37.794021520931977</v>
      </c>
      <c r="L36" s="567">
        <f t="shared" si="14"/>
        <v>38.248566507878365</v>
      </c>
      <c r="M36" s="567">
        <f t="shared" si="15"/>
        <v>38.058886402139066</v>
      </c>
      <c r="N36" s="567">
        <f t="shared" si="15"/>
        <v>37.961935840048909</v>
      </c>
      <c r="O36" s="567">
        <f t="shared" si="16"/>
        <v>37.85069202516727</v>
      </c>
      <c r="P36" s="567">
        <v>38.129103625360067</v>
      </c>
      <c r="Q36" s="567">
        <f t="shared" si="17"/>
        <v>38.28402158902712</v>
      </c>
      <c r="R36" s="567">
        <f t="shared" si="17"/>
        <v>38.500980410122963</v>
      </c>
      <c r="S36" s="567">
        <f t="shared" ref="S36" si="22">S18*100/S9</f>
        <v>38.330281958393954</v>
      </c>
      <c r="T36" s="567">
        <f t="shared" si="19"/>
        <v>38.704342497170032</v>
      </c>
    </row>
    <row r="37" spans="1:20" ht="15" customHeight="1">
      <c r="A37" s="48">
        <v>29</v>
      </c>
      <c r="B37" s="144" t="s">
        <v>623</v>
      </c>
      <c r="C37" s="718">
        <f t="shared" si="14"/>
        <v>43.443282381335479</v>
      </c>
      <c r="D37" s="305">
        <f t="shared" si="14"/>
        <v>44.671940437412751</v>
      </c>
      <c r="E37" s="305">
        <f t="shared" si="14"/>
        <v>45.73946256923918</v>
      </c>
      <c r="F37" s="305">
        <f t="shared" si="14"/>
        <v>47.018050838524566</v>
      </c>
      <c r="G37" s="305">
        <f t="shared" si="14"/>
        <v>47.719700497975857</v>
      </c>
      <c r="H37" s="567">
        <f t="shared" si="14"/>
        <v>45.324503175683631</v>
      </c>
      <c r="I37" s="567">
        <f t="shared" si="14"/>
        <v>50.264909659013718</v>
      </c>
      <c r="J37" s="567">
        <f t="shared" si="14"/>
        <v>49.956496341009526</v>
      </c>
      <c r="K37" s="567">
        <f t="shared" si="14"/>
        <v>51.295499112353944</v>
      </c>
      <c r="L37" s="567">
        <f t="shared" si="14"/>
        <v>49.724539906282828</v>
      </c>
      <c r="M37" s="567">
        <f t="shared" si="15"/>
        <v>51.398993738009921</v>
      </c>
      <c r="N37" s="567">
        <f t="shared" si="15"/>
        <v>50.439128119279452</v>
      </c>
      <c r="O37" s="567">
        <f t="shared" si="16"/>
        <v>52.505663901491353</v>
      </c>
      <c r="P37" s="567">
        <v>50.334383370112697</v>
      </c>
      <c r="Q37" s="567">
        <f t="shared" si="17"/>
        <v>52.261476873080589</v>
      </c>
      <c r="R37" s="567">
        <f t="shared" si="17"/>
        <v>54.295434721416186</v>
      </c>
      <c r="S37" s="567">
        <f t="shared" ref="S37" si="23">S19*100/S10</f>
        <v>55.193586393758849</v>
      </c>
      <c r="T37" s="567">
        <f t="shared" si="19"/>
        <v>59.040970621192422</v>
      </c>
    </row>
    <row r="38" spans="1:20" ht="15" customHeight="1">
      <c r="A38" s="48">
        <v>30</v>
      </c>
      <c r="B38" s="144" t="s">
        <v>624</v>
      </c>
      <c r="C38" s="718">
        <f t="shared" si="14"/>
        <v>33.668718718204332</v>
      </c>
      <c r="D38" s="305">
        <f t="shared" si="14"/>
        <v>32.417289220917823</v>
      </c>
      <c r="E38" s="305">
        <f t="shared" si="14"/>
        <v>31.973115698511766</v>
      </c>
      <c r="F38" s="305">
        <f t="shared" si="14"/>
        <v>29.700044328424369</v>
      </c>
      <c r="G38" s="181">
        <f t="shared" si="14"/>
        <v>27.323326024624727</v>
      </c>
      <c r="H38" s="400">
        <f t="shared" si="14"/>
        <v>22.695860915108753</v>
      </c>
      <c r="I38" s="400">
        <f t="shared" si="14"/>
        <v>24.41057791709741</v>
      </c>
      <c r="J38" s="400">
        <f t="shared" si="14"/>
        <v>36.760131923334228</v>
      </c>
      <c r="K38" s="567">
        <f t="shared" si="14"/>
        <v>39.267102233288895</v>
      </c>
      <c r="L38" s="567">
        <f t="shared" si="14"/>
        <v>38.915242852944885</v>
      </c>
      <c r="M38" s="567">
        <f t="shared" si="15"/>
        <v>40.348605770159807</v>
      </c>
      <c r="N38" s="567">
        <f t="shared" si="15"/>
        <v>42.418053482656859</v>
      </c>
      <c r="O38" s="567">
        <f t="shared" si="16"/>
        <v>40.951308753166337</v>
      </c>
      <c r="P38" s="567">
        <v>45.61636396548603</v>
      </c>
      <c r="Q38" s="567">
        <f t="shared" si="17"/>
        <v>39.514755148008824</v>
      </c>
      <c r="R38" s="567">
        <f t="shared" si="17"/>
        <v>41.773148595819919</v>
      </c>
      <c r="S38" s="567">
        <f t="shared" ref="S38" si="24">S20*100/S11</f>
        <v>40.225446538606896</v>
      </c>
      <c r="T38" s="567">
        <f t="shared" si="19"/>
        <v>50.008225037012664</v>
      </c>
    </row>
    <row r="39" spans="1:20" ht="15" customHeight="1">
      <c r="A39" s="48">
        <v>31</v>
      </c>
      <c r="B39" s="144" t="s">
        <v>625</v>
      </c>
      <c r="C39" s="718">
        <f t="shared" si="14"/>
        <v>42.597129602783419</v>
      </c>
      <c r="D39" s="305">
        <f t="shared" si="14"/>
        <v>40.848832819256174</v>
      </c>
      <c r="E39" s="305">
        <f t="shared" si="14"/>
        <v>39.914426625730805</v>
      </c>
      <c r="F39" s="305">
        <f t="shared" si="14"/>
        <v>38.335109247356179</v>
      </c>
      <c r="G39" s="181">
        <f t="shared" si="14"/>
        <v>41.781948634523275</v>
      </c>
      <c r="H39" s="400">
        <f t="shared" si="14"/>
        <v>42.497579056428307</v>
      </c>
      <c r="I39" s="400">
        <f t="shared" si="14"/>
        <v>43.21354433591943</v>
      </c>
      <c r="J39" s="567">
        <f t="shared" si="14"/>
        <v>37.576290220204086</v>
      </c>
      <c r="K39" s="567">
        <f t="shared" si="14"/>
        <v>39.558678140411018</v>
      </c>
      <c r="L39" s="567">
        <f t="shared" si="14"/>
        <v>39.818460666069008</v>
      </c>
      <c r="M39" s="567">
        <f t="shared" si="15"/>
        <v>38.931483912409149</v>
      </c>
      <c r="N39" s="567">
        <f t="shared" si="15"/>
        <v>37.63332627622578</v>
      </c>
      <c r="O39" s="567">
        <f t="shared" si="16"/>
        <v>33.171689834011616</v>
      </c>
      <c r="P39" s="567">
        <v>34.156408093135731</v>
      </c>
      <c r="Q39" s="567">
        <f t="shared" si="17"/>
        <v>34.741841321463284</v>
      </c>
      <c r="R39" s="567">
        <f t="shared" si="17"/>
        <v>35.963762949832045</v>
      </c>
      <c r="S39" s="567">
        <f t="shared" ref="S39" si="25">S21*100/S12</f>
        <v>37.967807171864983</v>
      </c>
      <c r="T39" s="567">
        <f t="shared" si="19"/>
        <v>32.561459465368571</v>
      </c>
    </row>
    <row r="40" spans="1:20" ht="15" customHeight="1">
      <c r="A40" s="48">
        <v>32</v>
      </c>
      <c r="B40" s="145" t="s">
        <v>740</v>
      </c>
      <c r="C40" s="684">
        <f t="shared" si="14"/>
        <v>37.614560036238089</v>
      </c>
      <c r="D40" s="376">
        <f t="shared" si="14"/>
        <v>37.86137496079737</v>
      </c>
      <c r="E40" s="376">
        <f t="shared" si="14"/>
        <v>37.94327275834101</v>
      </c>
      <c r="F40" s="376">
        <f t="shared" si="14"/>
        <v>38.411339253887505</v>
      </c>
      <c r="G40" s="376">
        <f t="shared" si="14"/>
        <v>38.385943539957132</v>
      </c>
      <c r="H40" s="609">
        <f t="shared" si="14"/>
        <v>38.812410492274338</v>
      </c>
      <c r="I40" s="609">
        <f t="shared" si="14"/>
        <v>38.919097691373928</v>
      </c>
      <c r="J40" s="609">
        <f t="shared" si="14"/>
        <v>39.243199231249108</v>
      </c>
      <c r="K40" s="609">
        <f t="shared" si="14"/>
        <v>40.057441980516785</v>
      </c>
      <c r="L40" s="609">
        <f t="shared" si="14"/>
        <v>40.359983252624467</v>
      </c>
      <c r="M40" s="609">
        <f t="shared" si="15"/>
        <v>40.349406726465425</v>
      </c>
      <c r="N40" s="609">
        <f t="shared" si="15"/>
        <v>39.916547562233752</v>
      </c>
      <c r="O40" s="609">
        <f t="shared" si="16"/>
        <v>40.426615679812365</v>
      </c>
      <c r="P40" s="609">
        <v>40.712309087529157</v>
      </c>
      <c r="Q40" s="609">
        <f t="shared" si="17"/>
        <v>40.648430158222375</v>
      </c>
      <c r="R40" s="609">
        <f t="shared" si="17"/>
        <v>41.033155954322865</v>
      </c>
      <c r="S40" s="609">
        <f t="shared" ref="S40" si="26">S22*100/S13</f>
        <v>42.267747379562167</v>
      </c>
      <c r="T40" s="609">
        <f t="shared" si="19"/>
        <v>44.797926670818484</v>
      </c>
    </row>
    <row r="41" spans="1:20" ht="12.75" customHeight="1">
      <c r="B41" s="51" t="s">
        <v>754</v>
      </c>
    </row>
    <row r="42" spans="1:20" ht="12" customHeight="1">
      <c r="B42" s="171" t="s">
        <v>628</v>
      </c>
    </row>
    <row r="43" spans="1:20" ht="9.9499999999999993" customHeight="1"/>
    <row r="44" spans="1:20" ht="15" customHeight="1"/>
    <row r="45" spans="1:20" ht="15" customHeight="1"/>
    <row r="46" spans="1:20" ht="15" customHeight="1"/>
    <row r="47" spans="1:20" ht="15" customHeight="1"/>
    <row r="48" spans="1:20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spans="18:19" ht="15" customHeight="1"/>
    <row r="66" spans="18:19" ht="15" customHeight="1"/>
    <row r="67" spans="18:19" ht="15" customHeight="1"/>
    <row r="68" spans="18:19" ht="15" customHeight="1"/>
    <row r="69" spans="18:19" ht="15" customHeight="1"/>
    <row r="70" spans="18:19" ht="15" customHeight="1"/>
    <row r="72" spans="18:19" ht="15" customHeight="1">
      <c r="R72" s="3"/>
      <c r="S72" s="3"/>
    </row>
    <row r="73" spans="18:19" ht="15" customHeight="1"/>
    <row r="74" spans="18:19" ht="15" customHeight="1">
      <c r="R74" s="3"/>
      <c r="S74" s="3"/>
    </row>
  </sheetData>
  <mergeCells count="4">
    <mergeCell ref="C5:T5"/>
    <mergeCell ref="C14:T14"/>
    <mergeCell ref="C23:T23"/>
    <mergeCell ref="C32:T32"/>
  </mergeCells>
  <phoneticPr fontId="13" type="noConversion"/>
  <pageMargins left="0.59055118110236227" right="0.39370078740157483" top="0.78740157480314965" bottom="0.39370078740157483" header="0.11811023622047245" footer="0.11811023622047245"/>
  <pageSetup paperSize="9" scale="75" orientation="portrait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W1664"/>
  <sheetViews>
    <sheetView workbookViewId="0"/>
  </sheetViews>
  <sheetFormatPr baseColWidth="10" defaultRowHeight="11.25"/>
  <cols>
    <col min="1" max="1" width="3.85546875" style="21" customWidth="1"/>
    <col min="2" max="2" width="7.42578125" style="21" customWidth="1"/>
    <col min="3" max="3" width="52.7109375" style="21" customWidth="1"/>
    <col min="4" max="8" width="11.85546875" style="21" customWidth="1"/>
    <col min="9" max="17" width="11.7109375" style="21" customWidth="1"/>
    <col min="18" max="18" width="11.42578125" style="21" customWidth="1"/>
    <col min="19" max="16384" width="11.42578125" style="21"/>
  </cols>
  <sheetData>
    <row r="1" spans="1:22" s="24" customFormat="1" ht="19.5" customHeight="1">
      <c r="A1" s="34" t="s">
        <v>1131</v>
      </c>
      <c r="B1" s="273"/>
      <c r="C1" s="273"/>
      <c r="E1" s="25"/>
      <c r="F1" s="25"/>
      <c r="G1" s="25"/>
      <c r="L1" s="25"/>
      <c r="M1" s="25"/>
      <c r="R1" s="34"/>
      <c r="S1" s="273"/>
      <c r="T1" s="273"/>
    </row>
    <row r="2" spans="1:22" s="24" customFormat="1" ht="19.5" customHeight="1">
      <c r="A2" s="34" t="s">
        <v>1132</v>
      </c>
      <c r="B2" s="273"/>
      <c r="C2" s="273"/>
      <c r="E2" s="25"/>
      <c r="F2" s="25"/>
      <c r="G2" s="25"/>
      <c r="L2" s="25"/>
      <c r="M2" s="25"/>
      <c r="R2" s="34"/>
      <c r="S2" s="273"/>
      <c r="T2" s="273"/>
    </row>
    <row r="3" spans="1:22" s="24" customFormat="1" ht="15" customHeight="1">
      <c r="A3" s="552" t="s">
        <v>53</v>
      </c>
      <c r="B3" s="552"/>
      <c r="C3" s="114"/>
      <c r="E3" s="25"/>
      <c r="F3" s="25"/>
      <c r="G3" s="25"/>
      <c r="L3" s="25"/>
      <c r="M3" s="25"/>
      <c r="R3" s="753"/>
      <c r="S3" s="754"/>
      <c r="T3" s="664"/>
    </row>
    <row r="4" spans="1:22" ht="12" customHeight="1">
      <c r="C4" s="27"/>
      <c r="D4" s="151"/>
    </row>
    <row r="5" spans="1:22" s="28" customFormat="1" ht="30" customHeight="1">
      <c r="A5" s="44" t="s">
        <v>781</v>
      </c>
      <c r="B5" s="45" t="s">
        <v>580</v>
      </c>
      <c r="C5" s="45" t="s">
        <v>58</v>
      </c>
      <c r="D5" s="146">
        <v>1995</v>
      </c>
      <c r="E5" s="47">
        <v>1996</v>
      </c>
      <c r="F5" s="45">
        <v>1997</v>
      </c>
      <c r="G5" s="46">
        <v>1998</v>
      </c>
      <c r="H5" s="45">
        <v>1999</v>
      </c>
      <c r="I5" s="47">
        <v>2000</v>
      </c>
      <c r="J5" s="45">
        <v>2001</v>
      </c>
      <c r="K5" s="46">
        <v>2002</v>
      </c>
      <c r="L5" s="45">
        <v>2003</v>
      </c>
      <c r="M5" s="45">
        <v>2004</v>
      </c>
      <c r="N5" s="46">
        <v>2005</v>
      </c>
      <c r="O5" s="45">
        <v>2006</v>
      </c>
      <c r="P5" s="46">
        <v>2007</v>
      </c>
      <c r="Q5" s="45">
        <v>2008</v>
      </c>
      <c r="R5" s="46">
        <v>2009</v>
      </c>
      <c r="S5" s="45">
        <v>2010</v>
      </c>
      <c r="T5" s="46">
        <v>2011</v>
      </c>
      <c r="U5" s="46">
        <v>2012</v>
      </c>
    </row>
    <row r="6" spans="1:22" s="361" customFormat="1" ht="5.0999999999999996" customHeight="1">
      <c r="A6" s="251"/>
      <c r="B6" s="318"/>
      <c r="C6" s="321"/>
      <c r="D6" s="318"/>
      <c r="E6" s="318"/>
      <c r="F6" s="318"/>
      <c r="G6" s="318"/>
      <c r="H6" s="318"/>
      <c r="I6" s="318"/>
      <c r="J6" s="318"/>
      <c r="K6" s="318"/>
      <c r="L6" s="318"/>
      <c r="M6" s="318"/>
      <c r="N6" s="318"/>
      <c r="O6" s="318"/>
      <c r="P6" s="318"/>
      <c r="Q6" s="318"/>
      <c r="R6" s="318"/>
      <c r="S6" s="318"/>
      <c r="T6" s="318"/>
      <c r="U6" s="318"/>
    </row>
    <row r="7" spans="1:22" s="52" customFormat="1" ht="12.75" customHeight="1">
      <c r="A7" s="79">
        <v>1</v>
      </c>
      <c r="B7" s="98" t="s">
        <v>178</v>
      </c>
      <c r="C7" s="385" t="s">
        <v>332</v>
      </c>
      <c r="D7" s="589">
        <v>279535.56067730527</v>
      </c>
      <c r="E7" s="589">
        <v>237885.32585909392</v>
      </c>
      <c r="F7" s="589">
        <v>211445.14011488415</v>
      </c>
      <c r="G7" s="589">
        <v>242434.91908713576</v>
      </c>
      <c r="H7" s="589">
        <v>188800.04894102385</v>
      </c>
      <c r="I7" s="589">
        <v>184281.9183059897</v>
      </c>
      <c r="J7" s="589">
        <v>190790.31558163281</v>
      </c>
      <c r="K7" s="589">
        <v>186802.12998532239</v>
      </c>
      <c r="L7" s="589">
        <v>177761.69946239897</v>
      </c>
      <c r="M7" s="589">
        <v>176237.72390942616</v>
      </c>
      <c r="N7" s="589">
        <v>180362.68006099868</v>
      </c>
      <c r="O7" s="589">
        <v>187440.81629409906</v>
      </c>
      <c r="P7" s="589">
        <v>180725.0025870775</v>
      </c>
      <c r="Q7" s="589">
        <v>187262.48847622087</v>
      </c>
      <c r="R7" s="589">
        <v>197595.13636712515</v>
      </c>
      <c r="S7" s="589">
        <v>226085.96583377532</v>
      </c>
      <c r="T7" s="589">
        <v>215582.64597522054</v>
      </c>
      <c r="U7" s="589">
        <v>227746.54966570658</v>
      </c>
    </row>
    <row r="8" spans="1:22" s="52" customFormat="1" ht="12.75" customHeight="1">
      <c r="A8" s="79">
        <v>2</v>
      </c>
      <c r="B8" s="386" t="s">
        <v>762</v>
      </c>
      <c r="C8" s="387" t="s">
        <v>333</v>
      </c>
      <c r="D8" s="589">
        <v>270258.47680501925</v>
      </c>
      <c r="E8" s="589">
        <v>229784.93409651532</v>
      </c>
      <c r="F8" s="589">
        <v>204555.77875321516</v>
      </c>
      <c r="G8" s="589">
        <v>234522.50629164837</v>
      </c>
      <c r="H8" s="589">
        <v>181982.26384775928</v>
      </c>
      <c r="I8" s="589">
        <v>177818.80301693481</v>
      </c>
      <c r="J8" s="589">
        <v>184883.99007130627</v>
      </c>
      <c r="K8" s="589">
        <v>181014.01615815973</v>
      </c>
      <c r="L8" s="589">
        <v>172159.55750634626</v>
      </c>
      <c r="M8" s="589">
        <v>170733.04032662068</v>
      </c>
      <c r="N8" s="589">
        <v>174382.79061241762</v>
      </c>
      <c r="O8" s="589">
        <v>181163.41462499803</v>
      </c>
      <c r="P8" s="589">
        <v>174125.188772063</v>
      </c>
      <c r="Q8" s="589">
        <v>180573.22038542081</v>
      </c>
      <c r="R8" s="589">
        <v>190642.60443090461</v>
      </c>
      <c r="S8" s="589">
        <v>219090.01718551334</v>
      </c>
      <c r="T8" s="589">
        <v>209150.81118143297</v>
      </c>
      <c r="U8" s="589">
        <v>221366.47452521627</v>
      </c>
    </row>
    <row r="9" spans="1:22" s="52" customFormat="1" ht="12.75" customHeight="1">
      <c r="A9" s="79">
        <v>3</v>
      </c>
      <c r="B9" s="386" t="s">
        <v>763</v>
      </c>
      <c r="C9" s="387" t="s">
        <v>334</v>
      </c>
      <c r="D9" s="589">
        <v>5966.8213314569821</v>
      </c>
      <c r="E9" s="589">
        <v>4561.9648411066592</v>
      </c>
      <c r="F9" s="589">
        <v>4205.8076888648166</v>
      </c>
      <c r="G9" s="589">
        <v>4673.3690654048405</v>
      </c>
      <c r="H9" s="589">
        <v>4217.1216755743426</v>
      </c>
      <c r="I9" s="589">
        <v>3774.5868447779103</v>
      </c>
      <c r="J9" s="589">
        <v>3334.1776500576652</v>
      </c>
      <c r="K9" s="589">
        <v>3218.2897106235991</v>
      </c>
      <c r="L9" s="589">
        <v>3124.1474418252928</v>
      </c>
      <c r="M9" s="589">
        <v>3042.8850170790788</v>
      </c>
      <c r="N9" s="589">
        <v>3532.8569382043838</v>
      </c>
      <c r="O9" s="589">
        <v>3722.320558121417</v>
      </c>
      <c r="P9" s="589">
        <v>4002.2784776752605</v>
      </c>
      <c r="Q9" s="589">
        <v>4024.1939951757117</v>
      </c>
      <c r="R9" s="589">
        <v>4152.7088325844306</v>
      </c>
      <c r="S9" s="589">
        <v>4188.5307545391406</v>
      </c>
      <c r="T9" s="589">
        <v>3866.8568742239736</v>
      </c>
      <c r="U9" s="589">
        <v>3831.8899571890033</v>
      </c>
    </row>
    <row r="10" spans="1:22" s="52" customFormat="1" ht="12.75" customHeight="1">
      <c r="A10" s="79">
        <v>4</v>
      </c>
      <c r="B10" s="386" t="s">
        <v>179</v>
      </c>
      <c r="C10" s="387" t="s">
        <v>335</v>
      </c>
      <c r="D10" s="589">
        <v>3310.262540829016</v>
      </c>
      <c r="E10" s="589">
        <v>3538.4269214719579</v>
      </c>
      <c r="F10" s="589">
        <v>2683.5536728041707</v>
      </c>
      <c r="G10" s="589">
        <v>3239.0437300825365</v>
      </c>
      <c r="H10" s="589">
        <v>2600.663417690218</v>
      </c>
      <c r="I10" s="589">
        <v>2688.5284442769635</v>
      </c>
      <c r="J10" s="589">
        <v>2572.1478602688849</v>
      </c>
      <c r="K10" s="589">
        <v>2569.8241165390659</v>
      </c>
      <c r="L10" s="589">
        <v>2477.9945142274173</v>
      </c>
      <c r="M10" s="589">
        <v>2461.7985657264167</v>
      </c>
      <c r="N10" s="589">
        <v>2447.0325103766731</v>
      </c>
      <c r="O10" s="589">
        <v>2555.0811109796095</v>
      </c>
      <c r="P10" s="589">
        <v>2597.5353373392545</v>
      </c>
      <c r="Q10" s="589">
        <v>2665.0740956243562</v>
      </c>
      <c r="R10" s="589">
        <v>2799.8231036360853</v>
      </c>
      <c r="S10" s="589">
        <v>2807.4178937228644</v>
      </c>
      <c r="T10" s="589">
        <v>2564.9779195635938</v>
      </c>
      <c r="U10" s="589">
        <v>2548.1851833013116</v>
      </c>
      <c r="V10" s="20"/>
    </row>
    <row r="11" spans="1:22" s="52" customFormat="1" ht="12.75" customHeight="1">
      <c r="A11" s="79">
        <v>5</v>
      </c>
      <c r="B11" s="98" t="s">
        <v>181</v>
      </c>
      <c r="C11" s="385" t="s">
        <v>336</v>
      </c>
      <c r="D11" s="589">
        <v>171371.1202683782</v>
      </c>
      <c r="E11" s="589">
        <v>159575.60853827305</v>
      </c>
      <c r="F11" s="589">
        <v>133293.10549499557</v>
      </c>
      <c r="G11" s="589">
        <v>121812.18840084945</v>
      </c>
      <c r="H11" s="589">
        <v>115337.44889595796</v>
      </c>
      <c r="I11" s="589">
        <v>103729.16211015216</v>
      </c>
      <c r="J11" s="589">
        <v>100846.58373740516</v>
      </c>
      <c r="K11" s="589">
        <v>97729.014957441279</v>
      </c>
      <c r="L11" s="589">
        <v>95672.344928601873</v>
      </c>
      <c r="M11" s="589">
        <v>111637.67885641324</v>
      </c>
      <c r="N11" s="589">
        <v>103172.52439748803</v>
      </c>
      <c r="O11" s="589">
        <v>95633.636311053822</v>
      </c>
      <c r="P11" s="589">
        <v>89522.946433761055</v>
      </c>
      <c r="Q11" s="589">
        <v>97878.222210441192</v>
      </c>
      <c r="R11" s="589">
        <v>92049.28977523357</v>
      </c>
      <c r="S11" s="589">
        <v>91269.664979998095</v>
      </c>
      <c r="T11" s="589">
        <v>107678.62826842947</v>
      </c>
      <c r="U11" s="589">
        <v>77898.55394846831</v>
      </c>
    </row>
    <row r="12" spans="1:22" s="52" customFormat="1" ht="12.75" customHeight="1">
      <c r="A12" s="79">
        <v>6</v>
      </c>
      <c r="B12" s="386" t="s">
        <v>764</v>
      </c>
      <c r="C12" s="387" t="s">
        <v>29</v>
      </c>
      <c r="D12" s="589">
        <v>87867.063458541816</v>
      </c>
      <c r="E12" s="589">
        <v>76846.856257104489</v>
      </c>
      <c r="F12" s="589">
        <v>71505.718912681856</v>
      </c>
      <c r="G12" s="589">
        <v>60657.89175801845</v>
      </c>
      <c r="H12" s="589">
        <v>52096.986214114295</v>
      </c>
      <c r="I12" s="589">
        <v>43987.22779877235</v>
      </c>
      <c r="J12" s="589">
        <v>41525.297063859434</v>
      </c>
      <c r="K12" s="589">
        <v>42727.596230833515</v>
      </c>
      <c r="L12" s="589">
        <v>50759.569049043974</v>
      </c>
      <c r="M12" s="589">
        <v>57926.081135047425</v>
      </c>
      <c r="N12" s="589">
        <v>51732.406802300597</v>
      </c>
      <c r="O12" s="589">
        <v>50467.142972565765</v>
      </c>
      <c r="P12" s="589">
        <v>45525.633012059487</v>
      </c>
      <c r="Q12" s="589">
        <v>46187.584205343606</v>
      </c>
      <c r="R12" s="589">
        <v>47340.942431169111</v>
      </c>
      <c r="S12" s="589">
        <v>46058.153438721674</v>
      </c>
      <c r="T12" s="589">
        <v>67137.53038339944</v>
      </c>
      <c r="U12" s="589">
        <v>40612.979562952438</v>
      </c>
    </row>
    <row r="13" spans="1:22" s="52" customFormat="1" ht="12.75" customHeight="1">
      <c r="A13" s="79">
        <v>7</v>
      </c>
      <c r="B13" s="386" t="s">
        <v>182</v>
      </c>
      <c r="C13" s="387" t="s">
        <v>337</v>
      </c>
      <c r="D13" s="589">
        <v>21592.557706881144</v>
      </c>
      <c r="E13" s="589">
        <v>26457.042398969257</v>
      </c>
      <c r="F13" s="589">
        <v>24265.135300932816</v>
      </c>
      <c r="G13" s="589">
        <v>25023.32950385621</v>
      </c>
      <c r="H13" s="589">
        <v>24370.184156800013</v>
      </c>
      <c r="I13" s="589">
        <v>23670.941316749628</v>
      </c>
      <c r="J13" s="589">
        <v>22582.489150562775</v>
      </c>
      <c r="K13" s="589">
        <v>20300.287024249352</v>
      </c>
      <c r="L13" s="589">
        <v>10231.913550635922</v>
      </c>
      <c r="M13" s="589">
        <v>11518.403645306209</v>
      </c>
      <c r="N13" s="589">
        <v>17081.920565099143</v>
      </c>
      <c r="O13" s="589">
        <v>11254.616302315084</v>
      </c>
      <c r="P13" s="589">
        <v>10426.866313421702</v>
      </c>
      <c r="Q13" s="589">
        <v>10470.559223130898</v>
      </c>
      <c r="R13" s="589">
        <v>10857.09354725611</v>
      </c>
      <c r="S13" s="589">
        <v>11200.754567578851</v>
      </c>
      <c r="T13" s="589">
        <v>11405.955764445704</v>
      </c>
      <c r="U13" s="589">
        <v>11048.982470982603</v>
      </c>
    </row>
    <row r="14" spans="1:22" s="52" customFormat="1" ht="12.75" customHeight="1">
      <c r="A14" s="79">
        <v>8</v>
      </c>
      <c r="B14" s="386" t="s">
        <v>183</v>
      </c>
      <c r="C14" s="387" t="s">
        <v>338</v>
      </c>
      <c r="D14" s="589">
        <v>61911.499102955248</v>
      </c>
      <c r="E14" s="589">
        <v>56271.709882199306</v>
      </c>
      <c r="F14" s="589">
        <v>37522.251281380908</v>
      </c>
      <c r="G14" s="589">
        <v>36130.967138974796</v>
      </c>
      <c r="H14" s="589">
        <v>38870.27852504365</v>
      </c>
      <c r="I14" s="589">
        <v>36070.992994630193</v>
      </c>
      <c r="J14" s="589">
        <v>36738.797522982961</v>
      </c>
      <c r="K14" s="589">
        <v>34701.131702358405</v>
      </c>
      <c r="L14" s="589">
        <v>34680.862328921969</v>
      </c>
      <c r="M14" s="589">
        <v>42193.194076059604</v>
      </c>
      <c r="N14" s="589">
        <v>34358.197030088297</v>
      </c>
      <c r="O14" s="589">
        <v>33911.877036172977</v>
      </c>
      <c r="P14" s="589">
        <v>33570.44710827987</v>
      </c>
      <c r="Q14" s="589">
        <v>41220.078781966688</v>
      </c>
      <c r="R14" s="589">
        <v>33851.253796808349</v>
      </c>
      <c r="S14" s="589">
        <v>34010.756973697571</v>
      </c>
      <c r="T14" s="589">
        <v>29135.142120584322</v>
      </c>
      <c r="U14" s="589">
        <v>26236.591914533277</v>
      </c>
    </row>
    <row r="15" spans="1:22" s="52" customFormat="1" ht="12.75" customHeight="1">
      <c r="A15" s="79">
        <v>9</v>
      </c>
      <c r="B15" s="98" t="s">
        <v>184</v>
      </c>
      <c r="C15" s="385" t="s">
        <v>56</v>
      </c>
      <c r="D15" s="589">
        <v>5199596.2328631552</v>
      </c>
      <c r="E15" s="589">
        <v>5175109.2867692821</v>
      </c>
      <c r="F15" s="589">
        <v>5231269.2054276019</v>
      </c>
      <c r="G15" s="589">
        <v>5237416.5917522898</v>
      </c>
      <c r="H15" s="589">
        <v>5182697.8274271516</v>
      </c>
      <c r="I15" s="589">
        <v>5308076.0337311346</v>
      </c>
      <c r="J15" s="589">
        <v>5266333.2121841339</v>
      </c>
      <c r="K15" s="589">
        <v>5192936.3161259154</v>
      </c>
      <c r="L15" s="589">
        <v>5405394.0230604028</v>
      </c>
      <c r="M15" s="589">
        <v>5524498.281971368</v>
      </c>
      <c r="N15" s="589">
        <v>5593741.9956685454</v>
      </c>
      <c r="O15" s="589">
        <v>5600660.0459322371</v>
      </c>
      <c r="P15" s="589">
        <v>5631518.5435384111</v>
      </c>
      <c r="Q15" s="589">
        <v>5516217.1988002323</v>
      </c>
      <c r="R15" s="589">
        <v>4894983.4539621454</v>
      </c>
      <c r="S15" s="589">
        <v>5385066.5909562018</v>
      </c>
      <c r="T15" s="589">
        <v>5372997.6616570903</v>
      </c>
      <c r="U15" s="589">
        <v>5200154.2305916967</v>
      </c>
    </row>
    <row r="16" spans="1:22" s="52" customFormat="1" ht="12.75" customHeight="1">
      <c r="A16" s="79">
        <v>10</v>
      </c>
      <c r="B16" s="386" t="s">
        <v>185</v>
      </c>
      <c r="C16" s="387" t="s">
        <v>339</v>
      </c>
      <c r="D16" s="589">
        <v>335891.05100218672</v>
      </c>
      <c r="E16" s="589">
        <v>340111.80853515147</v>
      </c>
      <c r="F16" s="589">
        <v>333952.18778375018</v>
      </c>
      <c r="G16" s="589">
        <v>339423.80393405352</v>
      </c>
      <c r="H16" s="589">
        <v>341433.26841317897</v>
      </c>
      <c r="I16" s="589">
        <v>336781.86898791144</v>
      </c>
      <c r="J16" s="589">
        <v>342731.73997518938</v>
      </c>
      <c r="K16" s="589">
        <v>336487.44099072175</v>
      </c>
      <c r="L16" s="589">
        <v>349209.09336242784</v>
      </c>
      <c r="M16" s="589">
        <v>343418.67684903444</v>
      </c>
      <c r="N16" s="589">
        <v>346720.57130438829</v>
      </c>
      <c r="O16" s="589">
        <v>351051.28778464725</v>
      </c>
      <c r="P16" s="589">
        <v>348246.83674275049</v>
      </c>
      <c r="Q16" s="589">
        <v>348228.542200692</v>
      </c>
      <c r="R16" s="589">
        <v>343428.72736743547</v>
      </c>
      <c r="S16" s="589">
        <v>347415.31305142574</v>
      </c>
      <c r="T16" s="589">
        <v>336051.63908954803</v>
      </c>
      <c r="U16" s="589">
        <v>333888.93014616764</v>
      </c>
    </row>
    <row r="17" spans="1:21" s="52" customFormat="1" ht="12.75" customHeight="1">
      <c r="A17" s="79">
        <v>11</v>
      </c>
      <c r="B17" s="98" t="s">
        <v>186</v>
      </c>
      <c r="C17" s="387" t="s">
        <v>340</v>
      </c>
      <c r="D17" s="589">
        <v>108278.06426695283</v>
      </c>
      <c r="E17" s="589">
        <v>105773.41276949744</v>
      </c>
      <c r="F17" s="589">
        <v>100674.32605413499</v>
      </c>
      <c r="G17" s="589">
        <v>100951.21751062426</v>
      </c>
      <c r="H17" s="589">
        <v>94274.027244493846</v>
      </c>
      <c r="I17" s="589">
        <v>93745.286562532317</v>
      </c>
      <c r="J17" s="589">
        <v>94676.728351042984</v>
      </c>
      <c r="K17" s="589">
        <v>83106.368515296374</v>
      </c>
      <c r="L17" s="589">
        <v>85701.021707490625</v>
      </c>
      <c r="M17" s="589">
        <v>84298.067172692012</v>
      </c>
      <c r="N17" s="589">
        <v>82349.143728827432</v>
      </c>
      <c r="O17" s="589">
        <v>83625.141206351254</v>
      </c>
      <c r="P17" s="589">
        <v>81114.43747960373</v>
      </c>
      <c r="Q17" s="589">
        <v>74785.553087347595</v>
      </c>
      <c r="R17" s="589">
        <v>64311.98971189314</v>
      </c>
      <c r="S17" s="589">
        <v>66150.254248183046</v>
      </c>
      <c r="T17" s="589">
        <v>66738.290910287164</v>
      </c>
      <c r="U17" s="589">
        <v>65535.165861245732</v>
      </c>
    </row>
    <row r="18" spans="1:21" s="52" customFormat="1" ht="12.75" customHeight="1">
      <c r="A18" s="79">
        <v>12</v>
      </c>
      <c r="B18" s="98">
        <v>16</v>
      </c>
      <c r="C18" s="387" t="s">
        <v>341</v>
      </c>
      <c r="D18" s="589">
        <v>67014.530421122923</v>
      </c>
      <c r="E18" s="589">
        <v>65720.42332787851</v>
      </c>
      <c r="F18" s="589">
        <v>62431.105454981123</v>
      </c>
      <c r="G18" s="589">
        <v>65341.969087331439</v>
      </c>
      <c r="H18" s="589">
        <v>64872.210673441237</v>
      </c>
      <c r="I18" s="589">
        <v>67743.696235208263</v>
      </c>
      <c r="J18" s="589">
        <v>69261.275506244128</v>
      </c>
      <c r="K18" s="589">
        <v>62179.939013646363</v>
      </c>
      <c r="L18" s="589">
        <v>74322.759398688882</v>
      </c>
      <c r="M18" s="589">
        <v>86039.000338224854</v>
      </c>
      <c r="N18" s="589">
        <v>87396.649868688328</v>
      </c>
      <c r="O18" s="589">
        <v>87816.597328296237</v>
      </c>
      <c r="P18" s="589">
        <v>91600.40117451812</v>
      </c>
      <c r="Q18" s="589">
        <v>89963.813926575807</v>
      </c>
      <c r="R18" s="589">
        <v>86041.753891636123</v>
      </c>
      <c r="S18" s="589">
        <v>102067.44024797875</v>
      </c>
      <c r="T18" s="589">
        <v>108321.10844125446</v>
      </c>
      <c r="U18" s="589">
        <v>83228.061467709485</v>
      </c>
    </row>
    <row r="19" spans="1:21" s="52" customFormat="1" ht="12.75" customHeight="1">
      <c r="A19" s="79">
        <v>13</v>
      </c>
      <c r="B19" s="98">
        <v>17</v>
      </c>
      <c r="C19" s="387" t="s">
        <v>187</v>
      </c>
      <c r="D19" s="589">
        <v>296031.096516438</v>
      </c>
      <c r="E19" s="589">
        <v>286330.37984590442</v>
      </c>
      <c r="F19" s="589">
        <v>291212.26564719086</v>
      </c>
      <c r="G19" s="589">
        <v>282638.87574629113</v>
      </c>
      <c r="H19" s="589">
        <v>296617.58212524373</v>
      </c>
      <c r="I19" s="589">
        <v>310013.52340042242</v>
      </c>
      <c r="J19" s="589">
        <v>306126.1186767905</v>
      </c>
      <c r="K19" s="589">
        <v>299366.24045549351</v>
      </c>
      <c r="L19" s="589">
        <v>321408.46624197118</v>
      </c>
      <c r="M19" s="589">
        <v>334186.23435966106</v>
      </c>
      <c r="N19" s="589">
        <v>449701.74774246977</v>
      </c>
      <c r="O19" s="589">
        <v>373719.2275352478</v>
      </c>
      <c r="P19" s="589">
        <v>395945.89682504034</v>
      </c>
      <c r="Q19" s="589">
        <v>375447.59404376481</v>
      </c>
      <c r="R19" s="589">
        <v>364237.39477143029</v>
      </c>
      <c r="S19" s="589">
        <v>385778.13752357371</v>
      </c>
      <c r="T19" s="589">
        <v>366974.75010554714</v>
      </c>
      <c r="U19" s="589">
        <v>347996.39130515535</v>
      </c>
    </row>
    <row r="20" spans="1:21" s="52" customFormat="1" ht="12.75" customHeight="1">
      <c r="A20" s="79">
        <v>14</v>
      </c>
      <c r="B20" s="98">
        <v>18</v>
      </c>
      <c r="C20" s="387" t="s">
        <v>342</v>
      </c>
      <c r="D20" s="589">
        <v>48064.438078915264</v>
      </c>
      <c r="E20" s="589">
        <v>49179.471753359932</v>
      </c>
      <c r="F20" s="589">
        <v>48332.883968397822</v>
      </c>
      <c r="G20" s="589">
        <v>49578.200126175492</v>
      </c>
      <c r="H20" s="589">
        <v>49914.617531595497</v>
      </c>
      <c r="I20" s="589">
        <v>52386.324773973334</v>
      </c>
      <c r="J20" s="589">
        <v>54965.659674221315</v>
      </c>
      <c r="K20" s="589">
        <v>50626.224570853716</v>
      </c>
      <c r="L20" s="589">
        <v>48561.024117305205</v>
      </c>
      <c r="M20" s="589">
        <v>50176.133739830591</v>
      </c>
      <c r="N20" s="589">
        <v>49958.809765332539</v>
      </c>
      <c r="O20" s="589">
        <v>54053.461400630513</v>
      </c>
      <c r="P20" s="589">
        <v>52005.428269460615</v>
      </c>
      <c r="Q20" s="589">
        <v>51759.814246244634</v>
      </c>
      <c r="R20" s="589">
        <v>45240.80643245286</v>
      </c>
      <c r="S20" s="589">
        <v>46092.146267471908</v>
      </c>
      <c r="T20" s="589">
        <v>45680.849323922565</v>
      </c>
      <c r="U20" s="589">
        <v>46143.471484195536</v>
      </c>
    </row>
    <row r="21" spans="1:21" s="52" customFormat="1" ht="12.75" customHeight="1">
      <c r="A21" s="79">
        <v>15</v>
      </c>
      <c r="B21" s="98">
        <v>19</v>
      </c>
      <c r="C21" s="387" t="s">
        <v>188</v>
      </c>
      <c r="D21" s="589">
        <v>361567.45489287656</v>
      </c>
      <c r="E21" s="589">
        <v>381416.48538213095</v>
      </c>
      <c r="F21" s="589">
        <v>353128.57619396533</v>
      </c>
      <c r="G21" s="589">
        <v>359896.56430358021</v>
      </c>
      <c r="H21" s="589">
        <v>336977.81297347869</v>
      </c>
      <c r="I21" s="589">
        <v>357921.06204609206</v>
      </c>
      <c r="J21" s="589">
        <v>345272.04015530791</v>
      </c>
      <c r="K21" s="589">
        <v>357284.26758212288</v>
      </c>
      <c r="L21" s="589">
        <v>355296.5648329244</v>
      </c>
      <c r="M21" s="589">
        <v>409558.12669572688</v>
      </c>
      <c r="N21" s="589">
        <v>434566.5702076109</v>
      </c>
      <c r="O21" s="589">
        <v>422296.95523006341</v>
      </c>
      <c r="P21" s="589">
        <v>387597.11320089881</v>
      </c>
      <c r="Q21" s="589">
        <v>393994.28709126334</v>
      </c>
      <c r="R21" s="589">
        <v>338656.07226165989</v>
      </c>
      <c r="S21" s="589">
        <v>348581.02158241003</v>
      </c>
      <c r="T21" s="589">
        <v>344526.36278003611</v>
      </c>
      <c r="U21" s="589">
        <v>327799.88122257893</v>
      </c>
    </row>
    <row r="22" spans="1:21" s="52" customFormat="1" ht="12.75" customHeight="1">
      <c r="A22" s="79">
        <v>16</v>
      </c>
      <c r="B22" s="386" t="s">
        <v>189</v>
      </c>
      <c r="C22" s="388" t="s">
        <v>190</v>
      </c>
      <c r="D22" s="589">
        <v>77505.339661524151</v>
      </c>
      <c r="E22" s="589">
        <v>74685.336594749082</v>
      </c>
      <c r="F22" s="589">
        <v>58961.320200467722</v>
      </c>
      <c r="G22" s="589">
        <v>39645.304868373714</v>
      </c>
      <c r="H22" s="589">
        <v>35590.339985894694</v>
      </c>
      <c r="I22" s="589">
        <v>56286.835262260916</v>
      </c>
      <c r="J22" s="589">
        <v>47401.809576328342</v>
      </c>
      <c r="K22" s="589">
        <v>47910.425058099136</v>
      </c>
      <c r="L22" s="589">
        <v>37136.11196563251</v>
      </c>
      <c r="M22" s="589">
        <v>51400.015880116749</v>
      </c>
      <c r="N22" s="589">
        <v>50253.211725634173</v>
      </c>
      <c r="O22" s="589">
        <v>55815.404457104138</v>
      </c>
      <c r="P22" s="589">
        <v>39794.451742473197</v>
      </c>
      <c r="Q22" s="589">
        <v>44654.369974122186</v>
      </c>
      <c r="R22" s="589">
        <v>39082.079669701532</v>
      </c>
      <c r="S22" s="589">
        <v>69765.935369235172</v>
      </c>
      <c r="T22" s="589">
        <v>42925.520187634414</v>
      </c>
      <c r="U22" s="589">
        <v>33158.051727677725</v>
      </c>
    </row>
    <row r="23" spans="1:21" s="52" customFormat="1" ht="12.75" customHeight="1">
      <c r="A23" s="79">
        <v>17</v>
      </c>
      <c r="B23" s="386" t="s">
        <v>191</v>
      </c>
      <c r="C23" s="388" t="s">
        <v>192</v>
      </c>
      <c r="D23" s="589">
        <v>284062.11523135239</v>
      </c>
      <c r="E23" s="589">
        <v>306731.14878738188</v>
      </c>
      <c r="F23" s="589">
        <v>294167.25599349762</v>
      </c>
      <c r="G23" s="589">
        <v>320251.25943520648</v>
      </c>
      <c r="H23" s="589">
        <v>301387.47298758401</v>
      </c>
      <c r="I23" s="589">
        <v>301634.22678383114</v>
      </c>
      <c r="J23" s="589">
        <v>297870.23057897959</v>
      </c>
      <c r="K23" s="589">
        <v>309373.84252402373</v>
      </c>
      <c r="L23" s="589">
        <v>318160.45286729187</v>
      </c>
      <c r="M23" s="589">
        <v>358158.11081561015</v>
      </c>
      <c r="N23" s="589">
        <v>384313.35848197673</v>
      </c>
      <c r="O23" s="589">
        <v>366481.55077295925</v>
      </c>
      <c r="P23" s="589">
        <v>347802.66145842563</v>
      </c>
      <c r="Q23" s="589">
        <v>349339.91711714113</v>
      </c>
      <c r="R23" s="589">
        <v>299573.99259195838</v>
      </c>
      <c r="S23" s="589">
        <v>278815.08621317486</v>
      </c>
      <c r="T23" s="589">
        <v>301600.84259240172</v>
      </c>
      <c r="U23" s="589">
        <v>294641.82949490123</v>
      </c>
    </row>
    <row r="24" spans="1:21" s="52" customFormat="1" ht="12.75" customHeight="1">
      <c r="A24" s="79">
        <v>18</v>
      </c>
      <c r="B24" s="98">
        <v>20</v>
      </c>
      <c r="C24" s="387" t="s">
        <v>193</v>
      </c>
      <c r="D24" s="589">
        <v>1507410.7086045649</v>
      </c>
      <c r="E24" s="589">
        <v>1503138.5735067136</v>
      </c>
      <c r="F24" s="589">
        <v>1573637.071804363</v>
      </c>
      <c r="G24" s="589">
        <v>1531792.2340654598</v>
      </c>
      <c r="H24" s="589">
        <v>1524230.6649309373</v>
      </c>
      <c r="I24" s="589">
        <v>1575344.829921769</v>
      </c>
      <c r="J24" s="589">
        <v>1539803.8962873388</v>
      </c>
      <c r="K24" s="589">
        <v>1593864.813905268</v>
      </c>
      <c r="L24" s="589">
        <v>1595410.6634603916</v>
      </c>
      <c r="M24" s="589">
        <v>1647306.0274844407</v>
      </c>
      <c r="N24" s="589">
        <v>1691216.9875167753</v>
      </c>
      <c r="O24" s="589">
        <v>1632955.0940306934</v>
      </c>
      <c r="P24" s="589">
        <v>1697431.8958024161</v>
      </c>
      <c r="Q24" s="589">
        <v>1654338.2363414592</v>
      </c>
      <c r="R24" s="589">
        <v>1536985.0621522458</v>
      </c>
      <c r="S24" s="589">
        <v>1721997.0773010526</v>
      </c>
      <c r="T24" s="589">
        <v>1721886.1765718616</v>
      </c>
      <c r="U24" s="589">
        <v>1678544.2950675588</v>
      </c>
    </row>
    <row r="25" spans="1:21" s="52" customFormat="1" ht="12.75" customHeight="1">
      <c r="A25" s="79">
        <v>19</v>
      </c>
      <c r="B25" s="98">
        <v>21</v>
      </c>
      <c r="C25" s="387" t="s">
        <v>694</v>
      </c>
      <c r="D25" s="589">
        <v>112239.81961722669</v>
      </c>
      <c r="E25" s="589">
        <v>112591.30956470128</v>
      </c>
      <c r="F25" s="589">
        <v>114221.73863596891</v>
      </c>
      <c r="G25" s="589">
        <v>143399.05230779978</v>
      </c>
      <c r="H25" s="589">
        <v>140563.9586640395</v>
      </c>
      <c r="I25" s="589">
        <v>137003.28465151956</v>
      </c>
      <c r="J25" s="589">
        <v>137724.98320188629</v>
      </c>
      <c r="K25" s="589">
        <v>104628.16321759342</v>
      </c>
      <c r="L25" s="589">
        <v>100029.23724832541</v>
      </c>
      <c r="M25" s="589">
        <v>88406.768222359518</v>
      </c>
      <c r="N25" s="589">
        <v>97380.043066081096</v>
      </c>
      <c r="O25" s="589">
        <v>105744.90823939582</v>
      </c>
      <c r="P25" s="589">
        <v>92523.502158880525</v>
      </c>
      <c r="Q25" s="589">
        <v>95274.142228007535</v>
      </c>
      <c r="R25" s="589">
        <v>85819.135392451411</v>
      </c>
      <c r="S25" s="589">
        <v>79431.495016764675</v>
      </c>
      <c r="T25" s="589">
        <v>77147.739822787087</v>
      </c>
      <c r="U25" s="589">
        <v>71243.18872655787</v>
      </c>
    </row>
    <row r="26" spans="1:21" s="52" customFormat="1" ht="12.75" customHeight="1">
      <c r="A26" s="79">
        <v>20</v>
      </c>
      <c r="B26" s="98">
        <v>22</v>
      </c>
      <c r="C26" s="387" t="s">
        <v>59</v>
      </c>
      <c r="D26" s="589">
        <v>157906.07672953617</v>
      </c>
      <c r="E26" s="589">
        <v>157673.9552622335</v>
      </c>
      <c r="F26" s="589">
        <v>153741.08968646888</v>
      </c>
      <c r="G26" s="589">
        <v>161274.08345909006</v>
      </c>
      <c r="H26" s="589">
        <v>165912.50348010522</v>
      </c>
      <c r="I26" s="589">
        <v>169651.47881575458</v>
      </c>
      <c r="J26" s="589">
        <v>170979.58542966284</v>
      </c>
      <c r="K26" s="589">
        <v>165472.4411910687</v>
      </c>
      <c r="L26" s="589">
        <v>179339.94291184618</v>
      </c>
      <c r="M26" s="589">
        <v>189058.56485144212</v>
      </c>
      <c r="N26" s="589">
        <v>182232.18495171604</v>
      </c>
      <c r="O26" s="589">
        <v>194827.00292515222</v>
      </c>
      <c r="P26" s="589">
        <v>195461.99185962661</v>
      </c>
      <c r="Q26" s="589">
        <v>197718.46091833993</v>
      </c>
      <c r="R26" s="589">
        <v>178334.09117271722</v>
      </c>
      <c r="S26" s="589">
        <v>196116.0068749325</v>
      </c>
      <c r="T26" s="589">
        <v>184082.98829687873</v>
      </c>
      <c r="U26" s="589">
        <v>178284.78424723906</v>
      </c>
    </row>
    <row r="27" spans="1:21" s="52" customFormat="1" ht="12.75" customHeight="1">
      <c r="A27" s="79">
        <v>21</v>
      </c>
      <c r="B27" s="98">
        <v>23</v>
      </c>
      <c r="C27" s="387" t="s">
        <v>343</v>
      </c>
      <c r="D27" s="589">
        <v>434779.1382459412</v>
      </c>
      <c r="E27" s="589">
        <v>430054.59356443526</v>
      </c>
      <c r="F27" s="589">
        <v>431053.40872430708</v>
      </c>
      <c r="G27" s="589">
        <v>423353.93664672517</v>
      </c>
      <c r="H27" s="589">
        <v>419950.68178029452</v>
      </c>
      <c r="I27" s="589">
        <v>404691.01550868922</v>
      </c>
      <c r="J27" s="589">
        <v>372497.62117894448</v>
      </c>
      <c r="K27" s="589">
        <v>350650.57770343672</v>
      </c>
      <c r="L27" s="589">
        <v>375597.16464118351</v>
      </c>
      <c r="M27" s="589">
        <v>379781.76415336772</v>
      </c>
      <c r="N27" s="589">
        <v>339037.96720117552</v>
      </c>
      <c r="O27" s="589">
        <v>362780.53382797632</v>
      </c>
      <c r="P27" s="589">
        <v>406689.36065379821</v>
      </c>
      <c r="Q27" s="589">
        <v>382343.31319391052</v>
      </c>
      <c r="R27" s="589">
        <v>348362.17431293498</v>
      </c>
      <c r="S27" s="589">
        <v>359081.60770461662</v>
      </c>
      <c r="T27" s="589">
        <v>370564.73474161507</v>
      </c>
      <c r="U27" s="589">
        <v>349771.47994691302</v>
      </c>
    </row>
    <row r="28" spans="1:21" s="52" customFormat="1" ht="12.75" customHeight="1">
      <c r="A28" s="79">
        <v>22</v>
      </c>
      <c r="B28" s="98">
        <v>23.1</v>
      </c>
      <c r="C28" s="388" t="s">
        <v>194</v>
      </c>
      <c r="D28" s="589">
        <v>141596.6960784524</v>
      </c>
      <c r="E28" s="589">
        <v>141149.44618089919</v>
      </c>
      <c r="F28" s="589">
        <v>140776.24697321845</v>
      </c>
      <c r="G28" s="589">
        <v>142148.1167070122</v>
      </c>
      <c r="H28" s="589">
        <v>139203.47217882823</v>
      </c>
      <c r="I28" s="589">
        <v>137398.35002210617</v>
      </c>
      <c r="J28" s="589">
        <v>135197.49018714493</v>
      </c>
      <c r="K28" s="589">
        <v>132574.1668995136</v>
      </c>
      <c r="L28" s="589">
        <v>133201.88511081203</v>
      </c>
      <c r="M28" s="589">
        <v>130611.48430223185</v>
      </c>
      <c r="N28" s="589">
        <v>120753.61370505502</v>
      </c>
      <c r="O28" s="589">
        <v>121073.31473504734</v>
      </c>
      <c r="P28" s="589">
        <v>122946.10166688048</v>
      </c>
      <c r="Q28" s="589">
        <v>123912.41766839684</v>
      </c>
      <c r="R28" s="589">
        <v>114776.20791927971</v>
      </c>
      <c r="S28" s="589">
        <v>120053.39065163698</v>
      </c>
      <c r="T28" s="589">
        <v>120752.53049686532</v>
      </c>
      <c r="U28" s="589">
        <v>110477.48983332176</v>
      </c>
    </row>
    <row r="29" spans="1:21" s="52" customFormat="1" ht="12.75" customHeight="1">
      <c r="A29" s="79">
        <v>23</v>
      </c>
      <c r="B29" s="386" t="s">
        <v>195</v>
      </c>
      <c r="C29" s="388" t="s">
        <v>344</v>
      </c>
      <c r="D29" s="589">
        <v>293182.4421674888</v>
      </c>
      <c r="E29" s="589">
        <v>288905.14738353604</v>
      </c>
      <c r="F29" s="589">
        <v>290277.16175108863</v>
      </c>
      <c r="G29" s="589">
        <v>281205.81993971294</v>
      </c>
      <c r="H29" s="589">
        <v>280747.20960146625</v>
      </c>
      <c r="I29" s="589">
        <v>267292.66548658302</v>
      </c>
      <c r="J29" s="589">
        <v>237300.13099179958</v>
      </c>
      <c r="K29" s="589">
        <v>218076.41080392315</v>
      </c>
      <c r="L29" s="589">
        <v>242395.27953037148</v>
      </c>
      <c r="M29" s="589">
        <v>249170.27985113586</v>
      </c>
      <c r="N29" s="589">
        <v>218284.35349612052</v>
      </c>
      <c r="O29" s="589">
        <v>241707.21909292895</v>
      </c>
      <c r="P29" s="589">
        <v>283743.25898691773</v>
      </c>
      <c r="Q29" s="589">
        <v>258430.89552551371</v>
      </c>
      <c r="R29" s="589">
        <v>233585.96639365528</v>
      </c>
      <c r="S29" s="589">
        <v>239028.21705297963</v>
      </c>
      <c r="T29" s="589">
        <v>249812.20424474977</v>
      </c>
      <c r="U29" s="589">
        <v>239293.99011359128</v>
      </c>
    </row>
    <row r="30" spans="1:21" s="52" customFormat="1" ht="12.75" customHeight="1">
      <c r="A30" s="79">
        <v>24</v>
      </c>
      <c r="B30" s="98">
        <v>24</v>
      </c>
      <c r="C30" s="387" t="s">
        <v>196</v>
      </c>
      <c r="D30" s="589">
        <v>1001756.4253965098</v>
      </c>
      <c r="E30" s="589">
        <v>974442.83331713919</v>
      </c>
      <c r="F30" s="589">
        <v>1020268.9904180323</v>
      </c>
      <c r="G30" s="589">
        <v>1025374.7115697688</v>
      </c>
      <c r="H30" s="589">
        <v>995759.15599903429</v>
      </c>
      <c r="I30" s="589">
        <v>1047246.1673587641</v>
      </c>
      <c r="J30" s="589">
        <v>1023012.0324842234</v>
      </c>
      <c r="K30" s="589">
        <v>1008794.5336861864</v>
      </c>
      <c r="L30" s="589">
        <v>1083432.4065723226</v>
      </c>
      <c r="M30" s="589">
        <v>1078836.2665368398</v>
      </c>
      <c r="N30" s="589">
        <v>1001922.8929656512</v>
      </c>
      <c r="O30" s="589">
        <v>1063391.5447597909</v>
      </c>
      <c r="P30" s="589">
        <v>1027130.6676044387</v>
      </c>
      <c r="Q30" s="589">
        <v>1018120.0405326885</v>
      </c>
      <c r="R30" s="589">
        <v>773414.29683218559</v>
      </c>
      <c r="S30" s="589">
        <v>932371.63296591677</v>
      </c>
      <c r="T30" s="589">
        <v>959945.90438697068</v>
      </c>
      <c r="U30" s="589">
        <v>938878.7106559294</v>
      </c>
    </row>
    <row r="31" spans="1:21" s="52" customFormat="1" ht="12.75" customHeight="1">
      <c r="A31" s="79">
        <v>25</v>
      </c>
      <c r="B31" s="386" t="s">
        <v>197</v>
      </c>
      <c r="C31" s="388" t="s">
        <v>345</v>
      </c>
      <c r="D31" s="589">
        <v>749249.14977542055</v>
      </c>
      <c r="E31" s="589">
        <v>722645.43880550377</v>
      </c>
      <c r="F31" s="589">
        <v>756781.72549284308</v>
      </c>
      <c r="G31" s="589">
        <v>752911.85255174863</v>
      </c>
      <c r="H31" s="589">
        <v>721677.14824729855</v>
      </c>
      <c r="I31" s="589">
        <v>771271.14429576497</v>
      </c>
      <c r="J31" s="589">
        <v>739274.69038844621</v>
      </c>
      <c r="K31" s="589">
        <v>729982.54731843236</v>
      </c>
      <c r="L31" s="589">
        <v>807709.97049524158</v>
      </c>
      <c r="M31" s="589">
        <v>795742.2971396182</v>
      </c>
      <c r="N31" s="589">
        <v>710831.46267382335</v>
      </c>
      <c r="O31" s="589">
        <v>781434.19574258476</v>
      </c>
      <c r="P31" s="589">
        <v>752233.68078168714</v>
      </c>
      <c r="Q31" s="589">
        <v>733803.8388006899</v>
      </c>
      <c r="R31" s="589">
        <v>574569.33087899757</v>
      </c>
      <c r="S31" s="589">
        <v>695761.68043219624</v>
      </c>
      <c r="T31" s="589">
        <v>731105.34781845869</v>
      </c>
      <c r="U31" s="589">
        <v>725177.13140704972</v>
      </c>
    </row>
    <row r="32" spans="1:21" s="52" customFormat="1" ht="12.75" customHeight="1">
      <c r="A32" s="79">
        <v>26</v>
      </c>
      <c r="B32" s="386" t="s">
        <v>771</v>
      </c>
      <c r="C32" s="388" t="s">
        <v>60</v>
      </c>
      <c r="D32" s="589">
        <v>199085.2916241296</v>
      </c>
      <c r="E32" s="589">
        <v>197182.03797346866</v>
      </c>
      <c r="F32" s="589">
        <v>207381.60833604189</v>
      </c>
      <c r="G32" s="589">
        <v>214024.86262044162</v>
      </c>
      <c r="H32" s="589">
        <v>215003.37428294172</v>
      </c>
      <c r="I32" s="589">
        <v>215598.08438016387</v>
      </c>
      <c r="J32" s="589">
        <v>222847.55826652935</v>
      </c>
      <c r="K32" s="589">
        <v>219111.86323359076</v>
      </c>
      <c r="L32" s="589">
        <v>214266.71212986339</v>
      </c>
      <c r="M32" s="589">
        <v>222557.15376264314</v>
      </c>
      <c r="N32" s="589">
        <v>227499.32889905834</v>
      </c>
      <c r="O32" s="589">
        <v>218305.90338511911</v>
      </c>
      <c r="P32" s="589">
        <v>210499.56213947572</v>
      </c>
      <c r="Q32" s="589">
        <v>219664.96741839009</v>
      </c>
      <c r="R32" s="589">
        <v>152030.91708202689</v>
      </c>
      <c r="S32" s="589">
        <v>178195.3232747252</v>
      </c>
      <c r="T32" s="589">
        <v>170963.44367541003</v>
      </c>
      <c r="U32" s="589">
        <v>158958.04446027597</v>
      </c>
    </row>
    <row r="33" spans="1:23" s="52" customFormat="1" ht="12.75" customHeight="1">
      <c r="A33" s="79">
        <v>27</v>
      </c>
      <c r="B33" s="386" t="s">
        <v>198</v>
      </c>
      <c r="C33" s="388" t="s">
        <v>695</v>
      </c>
      <c r="D33" s="589">
        <v>53421.983996959607</v>
      </c>
      <c r="E33" s="589">
        <v>54615.356538166787</v>
      </c>
      <c r="F33" s="589">
        <v>56105.6565891473</v>
      </c>
      <c r="G33" s="589">
        <v>58437.996397578645</v>
      </c>
      <c r="H33" s="589">
        <v>59078.633468794011</v>
      </c>
      <c r="I33" s="589">
        <v>60376.938682835149</v>
      </c>
      <c r="J33" s="589">
        <v>60889.783829247841</v>
      </c>
      <c r="K33" s="589">
        <v>59700.12313416331</v>
      </c>
      <c r="L33" s="589">
        <v>61455.723947217652</v>
      </c>
      <c r="M33" s="589">
        <v>60536.815634578452</v>
      </c>
      <c r="N33" s="589">
        <v>63592.101392769589</v>
      </c>
      <c r="O33" s="589">
        <v>63651.445632087016</v>
      </c>
      <c r="P33" s="589">
        <v>64397.424683275844</v>
      </c>
      <c r="Q33" s="589">
        <v>64651.23431360846</v>
      </c>
      <c r="R33" s="589">
        <v>46814.048871161016</v>
      </c>
      <c r="S33" s="589">
        <v>58414.62925899533</v>
      </c>
      <c r="T33" s="589">
        <v>57877.112893101985</v>
      </c>
      <c r="U33" s="589">
        <v>54743.534788603778</v>
      </c>
    </row>
    <row r="34" spans="1:23" s="52" customFormat="1" ht="12.75" customHeight="1">
      <c r="A34" s="79">
        <v>28</v>
      </c>
      <c r="B34" s="98">
        <v>25</v>
      </c>
      <c r="C34" s="387" t="s">
        <v>696</v>
      </c>
      <c r="D34" s="589">
        <v>156416.08759745129</v>
      </c>
      <c r="E34" s="589">
        <v>156383.54508841125</v>
      </c>
      <c r="F34" s="589">
        <v>154999.08212485386</v>
      </c>
      <c r="G34" s="589">
        <v>158203.794169809</v>
      </c>
      <c r="H34" s="589">
        <v>157186.14892277058</v>
      </c>
      <c r="I34" s="589">
        <v>158106.10052891439</v>
      </c>
      <c r="J34" s="589">
        <v>162805.15849830036</v>
      </c>
      <c r="K34" s="589">
        <v>154143.82564812645</v>
      </c>
      <c r="L34" s="589">
        <v>184595.46226330896</v>
      </c>
      <c r="M34" s="589">
        <v>174974.10557767443</v>
      </c>
      <c r="N34" s="589">
        <v>170957.76783138461</v>
      </c>
      <c r="O34" s="589">
        <v>177853.65658511384</v>
      </c>
      <c r="P34" s="589">
        <v>176239.16420579478</v>
      </c>
      <c r="Q34" s="589">
        <v>177904.25694988391</v>
      </c>
      <c r="R34" s="589">
        <v>160212.76067592477</v>
      </c>
      <c r="S34" s="589">
        <v>177615.29214019215</v>
      </c>
      <c r="T34" s="589">
        <v>178907.32050689645</v>
      </c>
      <c r="U34" s="589">
        <v>171723.8190867774</v>
      </c>
    </row>
    <row r="35" spans="1:23" s="52" customFormat="1" ht="12.75" customHeight="1">
      <c r="A35" s="79">
        <v>29</v>
      </c>
      <c r="B35" s="98">
        <v>26</v>
      </c>
      <c r="C35" s="387" t="s">
        <v>346</v>
      </c>
      <c r="D35" s="589">
        <v>65413.355821548932</v>
      </c>
      <c r="E35" s="589">
        <v>67694.978945733659</v>
      </c>
      <c r="F35" s="589">
        <v>64415.082872964238</v>
      </c>
      <c r="G35" s="589">
        <v>63427.594859015633</v>
      </c>
      <c r="H35" s="589">
        <v>63189.350522399385</v>
      </c>
      <c r="I35" s="589">
        <v>63431.918811303403</v>
      </c>
      <c r="J35" s="589">
        <v>69109.928151110667</v>
      </c>
      <c r="K35" s="589">
        <v>61811.852443649463</v>
      </c>
      <c r="L35" s="589">
        <v>59453.608806737786</v>
      </c>
      <c r="M35" s="589">
        <v>60183.410281270328</v>
      </c>
      <c r="N35" s="589">
        <v>59050.982086205469</v>
      </c>
      <c r="O35" s="589">
        <v>65966.311541235715</v>
      </c>
      <c r="P35" s="589">
        <v>65623.072045738591</v>
      </c>
      <c r="Q35" s="589">
        <v>58712.478373791724</v>
      </c>
      <c r="R35" s="589">
        <v>52155.948534241936</v>
      </c>
      <c r="S35" s="589">
        <v>54075.863878588629</v>
      </c>
      <c r="T35" s="589">
        <v>54422.114148056928</v>
      </c>
      <c r="U35" s="589">
        <v>54774.437313602837</v>
      </c>
    </row>
    <row r="36" spans="1:23" s="52" customFormat="1" ht="12.75" customHeight="1">
      <c r="A36" s="79">
        <v>30</v>
      </c>
      <c r="B36" s="98">
        <v>27</v>
      </c>
      <c r="C36" s="387" t="s">
        <v>199</v>
      </c>
      <c r="D36" s="589">
        <v>90868.570147383536</v>
      </c>
      <c r="E36" s="589">
        <v>86825.74443956434</v>
      </c>
      <c r="F36" s="589">
        <v>81740.378269306399</v>
      </c>
      <c r="G36" s="589">
        <v>83041.034100287245</v>
      </c>
      <c r="H36" s="589">
        <v>81396.727635238232</v>
      </c>
      <c r="I36" s="589">
        <v>82063.197648357032</v>
      </c>
      <c r="J36" s="589">
        <v>85434.474350622782</v>
      </c>
      <c r="K36" s="589">
        <v>82046.381110981922</v>
      </c>
      <c r="L36" s="589">
        <v>84471.366196024013</v>
      </c>
      <c r="M36" s="589">
        <v>84766.299949813707</v>
      </c>
      <c r="N36" s="589">
        <v>83923.118469397552</v>
      </c>
      <c r="O36" s="589">
        <v>94969.519229808284</v>
      </c>
      <c r="P36" s="589">
        <v>93123.73251485535</v>
      </c>
      <c r="Q36" s="589">
        <v>86234.05154656824</v>
      </c>
      <c r="R36" s="589">
        <v>75281.06953697979</v>
      </c>
      <c r="S36" s="589">
        <v>79412.947391450638</v>
      </c>
      <c r="T36" s="589">
        <v>82315.986796093726</v>
      </c>
      <c r="U36" s="589">
        <v>80280.663950059068</v>
      </c>
      <c r="V36" s="71"/>
    </row>
    <row r="37" spans="1:23" s="52" customFormat="1" ht="12.75" customHeight="1">
      <c r="A37" s="79">
        <v>31</v>
      </c>
      <c r="B37" s="98">
        <v>28</v>
      </c>
      <c r="C37" s="387" t="s">
        <v>697</v>
      </c>
      <c r="D37" s="589">
        <v>168759.2065419195</v>
      </c>
      <c r="E37" s="589">
        <v>171148.98196257374</v>
      </c>
      <c r="F37" s="589">
        <v>160006.21241622503</v>
      </c>
      <c r="G37" s="589">
        <v>156774.57722606766</v>
      </c>
      <c r="H37" s="589">
        <v>153997.69452701043</v>
      </c>
      <c r="I37" s="589">
        <v>153949.8583623688</v>
      </c>
      <c r="J37" s="589">
        <v>157508.2894453583</v>
      </c>
      <c r="K37" s="589">
        <v>149145.17049378416</v>
      </c>
      <c r="L37" s="589">
        <v>159962.14781302304</v>
      </c>
      <c r="M37" s="589">
        <v>159192.5089280307</v>
      </c>
      <c r="N37" s="589">
        <v>161322.83695019491</v>
      </c>
      <c r="O37" s="589">
        <v>169767.50833393482</v>
      </c>
      <c r="P37" s="589">
        <v>174235.20274858215</v>
      </c>
      <c r="Q37" s="589">
        <v>182654.98818272885</v>
      </c>
      <c r="R37" s="589">
        <v>155845.92566936568</v>
      </c>
      <c r="S37" s="589">
        <v>168269.56127047827</v>
      </c>
      <c r="T37" s="589">
        <v>162731.56068981587</v>
      </c>
      <c r="U37" s="589">
        <v>161552.21892019978</v>
      </c>
    </row>
    <row r="38" spans="1:23" s="52" customFormat="1" ht="12.75" customHeight="1">
      <c r="A38" s="79">
        <v>32</v>
      </c>
      <c r="B38" s="98">
        <v>29</v>
      </c>
      <c r="C38" s="387" t="s">
        <v>200</v>
      </c>
      <c r="D38" s="589">
        <v>208947.28198833106</v>
      </c>
      <c r="E38" s="589">
        <v>207828.70644265576</v>
      </c>
      <c r="F38" s="589">
        <v>209356.41963251747</v>
      </c>
      <c r="G38" s="589">
        <v>217046.92792501257</v>
      </c>
      <c r="H38" s="589">
        <v>219938.19508146209</v>
      </c>
      <c r="I38" s="589">
        <v>220298.74207083028</v>
      </c>
      <c r="J38" s="589">
        <v>229746.93078979827</v>
      </c>
      <c r="K38" s="589">
        <v>229169.2366712417</v>
      </c>
      <c r="L38" s="589">
        <v>247687.46098134961</v>
      </c>
      <c r="M38" s="589">
        <v>253955.3262764533</v>
      </c>
      <c r="N38" s="589">
        <v>254109.82271841017</v>
      </c>
      <c r="O38" s="589">
        <v>249410.76393363118</v>
      </c>
      <c r="P38" s="589">
        <v>246530.32658173968</v>
      </c>
      <c r="Q38" s="589">
        <v>232008.56246381989</v>
      </c>
      <c r="R38" s="589">
        <v>197980.96331896132</v>
      </c>
      <c r="S38" s="589">
        <v>222100.59757562718</v>
      </c>
      <c r="T38" s="589">
        <v>217121.07249028602</v>
      </c>
      <c r="U38" s="589">
        <v>214565.44386735439</v>
      </c>
    </row>
    <row r="39" spans="1:23" s="52" customFormat="1" ht="12.75" customHeight="1">
      <c r="A39" s="79">
        <v>33</v>
      </c>
      <c r="B39" s="98">
        <v>30</v>
      </c>
      <c r="C39" s="387" t="s">
        <v>347</v>
      </c>
      <c r="D39" s="589">
        <v>32178.011491403951</v>
      </c>
      <c r="E39" s="589">
        <v>32484.574738565992</v>
      </c>
      <c r="F39" s="589">
        <v>31367.028508819811</v>
      </c>
      <c r="G39" s="589">
        <v>30105.880493404966</v>
      </c>
      <c r="H39" s="589">
        <v>30417.328320116681</v>
      </c>
      <c r="I39" s="589">
        <v>30479.613820050712</v>
      </c>
      <c r="J39" s="589">
        <v>31625.551934579784</v>
      </c>
      <c r="K39" s="589">
        <v>31759.014128081479</v>
      </c>
      <c r="L39" s="589">
        <v>33417.1940516791</v>
      </c>
      <c r="M39" s="589">
        <v>33737.181181817592</v>
      </c>
      <c r="N39" s="589">
        <v>33760.925175599979</v>
      </c>
      <c r="O39" s="589">
        <v>34579.517292932338</v>
      </c>
      <c r="P39" s="589">
        <v>32022.436915612867</v>
      </c>
      <c r="Q39" s="589">
        <v>29430.440281519233</v>
      </c>
      <c r="R39" s="589">
        <v>26390.929164235622</v>
      </c>
      <c r="S39" s="589">
        <v>30975.006016556406</v>
      </c>
      <c r="T39" s="589">
        <v>28508.644362399991</v>
      </c>
      <c r="U39" s="589">
        <v>28524.077809008479</v>
      </c>
    </row>
    <row r="40" spans="1:23" s="50" customFormat="1" ht="12.75" customHeight="1">
      <c r="A40" s="79">
        <v>34</v>
      </c>
      <c r="B40" s="98" t="s">
        <v>201</v>
      </c>
      <c r="C40" s="387" t="s">
        <v>348</v>
      </c>
      <c r="D40" s="589">
        <v>39923.078985677457</v>
      </c>
      <c r="E40" s="589">
        <v>40294.816522447094</v>
      </c>
      <c r="F40" s="589">
        <v>40841.221305997562</v>
      </c>
      <c r="G40" s="589">
        <v>39359.554905698627</v>
      </c>
      <c r="H40" s="589">
        <v>39765.800737070203</v>
      </c>
      <c r="I40" s="589">
        <v>40796.275748034735</v>
      </c>
      <c r="J40" s="589">
        <v>46385.670525635498</v>
      </c>
      <c r="K40" s="589">
        <v>41645.489087609873</v>
      </c>
      <c r="L40" s="589">
        <v>42394.644431391549</v>
      </c>
      <c r="M40" s="589">
        <v>41706.517524249677</v>
      </c>
      <c r="N40" s="589">
        <v>41679.732042686439</v>
      </c>
      <c r="O40" s="589">
        <v>46722.333354944552</v>
      </c>
      <c r="P40" s="589">
        <v>46269.842185767862</v>
      </c>
      <c r="Q40" s="589">
        <v>46574.30336018149</v>
      </c>
      <c r="R40" s="589">
        <v>43095.553340689927</v>
      </c>
      <c r="S40" s="589">
        <v>45212.048034942345</v>
      </c>
      <c r="T40" s="589">
        <v>45491.622007521873</v>
      </c>
      <c r="U40" s="589">
        <v>45463.004738878932</v>
      </c>
      <c r="V40" s="54"/>
      <c r="W40" s="54"/>
    </row>
    <row r="41" spans="1:23" s="50" customFormat="1" ht="12.75" customHeight="1">
      <c r="A41" s="79">
        <v>35</v>
      </c>
      <c r="B41" s="98">
        <v>33</v>
      </c>
      <c r="C41" s="387" t="s">
        <v>349</v>
      </c>
      <c r="D41" s="589">
        <v>6151.8365171692703</v>
      </c>
      <c r="E41" s="589">
        <v>6014.6918001828435</v>
      </c>
      <c r="F41" s="589">
        <v>5890.1359253572227</v>
      </c>
      <c r="G41" s="589">
        <v>6432.5793160939174</v>
      </c>
      <c r="H41" s="589">
        <v>6300.097865241928</v>
      </c>
      <c r="I41" s="589">
        <v>6421.7884786382265</v>
      </c>
      <c r="J41" s="589">
        <v>26665.527567875812</v>
      </c>
      <c r="K41" s="589">
        <v>30754.335710752977</v>
      </c>
      <c r="L41" s="589">
        <v>25103.794022010679</v>
      </c>
      <c r="M41" s="589">
        <v>24917.301848437543</v>
      </c>
      <c r="N41" s="589">
        <v>26453.242075951523</v>
      </c>
      <c r="O41" s="589">
        <v>29128.681392390539</v>
      </c>
      <c r="P41" s="589">
        <v>21727.234568887488</v>
      </c>
      <c r="Q41" s="589">
        <v>20724.319831444904</v>
      </c>
      <c r="R41" s="589">
        <v>19188.799422703691</v>
      </c>
      <c r="S41" s="589">
        <v>22323.141864040608</v>
      </c>
      <c r="T41" s="589">
        <v>21578.796185309769</v>
      </c>
      <c r="U41" s="589">
        <v>21956.204774564387</v>
      </c>
    </row>
    <row r="42" spans="1:23" s="50" customFormat="1" ht="12.75" customHeight="1">
      <c r="A42" s="79">
        <v>36</v>
      </c>
      <c r="B42" s="98" t="s">
        <v>203</v>
      </c>
      <c r="C42" s="385" t="s">
        <v>350</v>
      </c>
      <c r="D42" s="589">
        <v>22629.293541625379</v>
      </c>
      <c r="E42" s="589">
        <v>27526.372592963951</v>
      </c>
      <c r="F42" s="589">
        <v>25863.510263293199</v>
      </c>
      <c r="G42" s="589">
        <v>24711.801405643288</v>
      </c>
      <c r="H42" s="589">
        <v>24631.301266140406</v>
      </c>
      <c r="I42" s="589">
        <v>25074.16946242459</v>
      </c>
      <c r="J42" s="589">
        <v>25618.711916598408</v>
      </c>
      <c r="K42" s="589">
        <v>25793.207271965286</v>
      </c>
      <c r="L42" s="589">
        <v>39250.419607171723</v>
      </c>
      <c r="M42" s="589">
        <v>37713.663253692612</v>
      </c>
      <c r="N42" s="589">
        <v>70960.505121085822</v>
      </c>
      <c r="O42" s="589">
        <v>63294.266538572934</v>
      </c>
      <c r="P42" s="589">
        <v>72954.822441741519</v>
      </c>
      <c r="Q42" s="589">
        <v>72282.911546092058</v>
      </c>
      <c r="R42" s="589">
        <v>67694.550509537468</v>
      </c>
      <c r="S42" s="589">
        <v>72553.815548777755</v>
      </c>
      <c r="T42" s="589">
        <v>65139.22912848839</v>
      </c>
      <c r="U42" s="589">
        <v>70614.415234559507</v>
      </c>
    </row>
    <row r="43" spans="1:23" s="50" customFormat="1" ht="12.75" customHeight="1">
      <c r="A43" s="79">
        <v>37</v>
      </c>
      <c r="B43" s="98" t="s">
        <v>205</v>
      </c>
      <c r="C43" s="387" t="s">
        <v>351</v>
      </c>
      <c r="D43" s="589">
        <v>4629.7708159385202</v>
      </c>
      <c r="E43" s="589">
        <v>4733.3068210526562</v>
      </c>
      <c r="F43" s="589">
        <v>4636.2304301029908</v>
      </c>
      <c r="G43" s="589">
        <v>4679.943648430597</v>
      </c>
      <c r="H43" s="589">
        <v>4248.4626260510195</v>
      </c>
      <c r="I43" s="589">
        <v>3943.5006553889539</v>
      </c>
      <c r="J43" s="589">
        <v>3734.3122652985298</v>
      </c>
      <c r="K43" s="589">
        <v>3986.3811994358648</v>
      </c>
      <c r="L43" s="589">
        <v>18364.403914141694</v>
      </c>
      <c r="M43" s="589">
        <v>17206.196176013607</v>
      </c>
      <c r="N43" s="589">
        <v>18055.709492149028</v>
      </c>
      <c r="O43" s="589">
        <v>18042.405095476297</v>
      </c>
      <c r="P43" s="589">
        <v>17935.769987835301</v>
      </c>
      <c r="Q43" s="589">
        <v>19752.952069877596</v>
      </c>
      <c r="R43" s="589">
        <v>22313.804445737765</v>
      </c>
      <c r="S43" s="589">
        <v>23190.937673026798</v>
      </c>
      <c r="T43" s="589">
        <v>22801.225089774845</v>
      </c>
      <c r="U43" s="589">
        <v>29874.218125073181</v>
      </c>
    </row>
    <row r="44" spans="1:23" s="50" customFormat="1" ht="12.75" customHeight="1">
      <c r="A44" s="79">
        <v>38</v>
      </c>
      <c r="B44" s="98" t="s">
        <v>206</v>
      </c>
      <c r="C44" s="387" t="s">
        <v>352</v>
      </c>
      <c r="D44" s="589">
        <v>17999.522725686857</v>
      </c>
      <c r="E44" s="589">
        <v>22793.065771911293</v>
      </c>
      <c r="F44" s="589">
        <v>21227.279833190209</v>
      </c>
      <c r="G44" s="589">
        <v>20031.857757212689</v>
      </c>
      <c r="H44" s="589">
        <v>20382.838640089387</v>
      </c>
      <c r="I44" s="589">
        <v>21130.668807035636</v>
      </c>
      <c r="J44" s="589">
        <v>21884.399651299878</v>
      </c>
      <c r="K44" s="589">
        <v>21806.826072529424</v>
      </c>
      <c r="L44" s="589">
        <v>20886.015693030029</v>
      </c>
      <c r="M44" s="589">
        <v>20507.467077679008</v>
      </c>
      <c r="N44" s="589">
        <v>52904.795628936787</v>
      </c>
      <c r="O44" s="589">
        <v>45251.861443096641</v>
      </c>
      <c r="P44" s="589">
        <v>55019.052453906217</v>
      </c>
      <c r="Q44" s="589">
        <v>52529.95947621447</v>
      </c>
      <c r="R44" s="589">
        <v>45380.746063799699</v>
      </c>
      <c r="S44" s="589">
        <v>49362.877875750957</v>
      </c>
      <c r="T44" s="589">
        <v>42338.004038713545</v>
      </c>
      <c r="U44" s="589">
        <v>40740.197109486326</v>
      </c>
    </row>
    <row r="45" spans="1:23" s="51" customFormat="1" ht="12.75" customHeight="1">
      <c r="A45" s="79">
        <v>39</v>
      </c>
      <c r="B45" s="98" t="s">
        <v>208</v>
      </c>
      <c r="C45" s="385" t="s">
        <v>353</v>
      </c>
      <c r="D45" s="589">
        <v>166505.28145309346</v>
      </c>
      <c r="E45" s="589">
        <v>163794.09929671776</v>
      </c>
      <c r="F45" s="589">
        <v>163976.34067600293</v>
      </c>
      <c r="G45" s="589">
        <v>167876.60771799542</v>
      </c>
      <c r="H45" s="589">
        <v>164751.93537937241</v>
      </c>
      <c r="I45" s="589">
        <v>172429.49785539595</v>
      </c>
      <c r="J45" s="589">
        <v>161094.47111666476</v>
      </c>
      <c r="K45" s="589">
        <v>152615.29720392355</v>
      </c>
      <c r="L45" s="589">
        <v>132122.26105016607</v>
      </c>
      <c r="M45" s="589">
        <v>134579.93545242472</v>
      </c>
      <c r="N45" s="589">
        <v>131381.07940870206</v>
      </c>
      <c r="O45" s="589">
        <v>151221.10679072776</v>
      </c>
      <c r="P45" s="589">
        <v>148880.85423132952</v>
      </c>
      <c r="Q45" s="589">
        <v>146589.4169797709</v>
      </c>
      <c r="R45" s="589">
        <v>158919.9459921293</v>
      </c>
      <c r="S45" s="589">
        <v>150018.27304863857</v>
      </c>
      <c r="T45" s="589">
        <v>138383.63611955411</v>
      </c>
      <c r="U45" s="589">
        <v>134021.61862531694</v>
      </c>
    </row>
    <row r="46" spans="1:23" s="50" customFormat="1" ht="12.75" customHeight="1">
      <c r="A46" s="79">
        <v>40</v>
      </c>
      <c r="B46" s="98">
        <v>36</v>
      </c>
      <c r="C46" s="387" t="s">
        <v>354</v>
      </c>
      <c r="D46" s="589">
        <v>58258.145717720654</v>
      </c>
      <c r="E46" s="589">
        <v>56940.293677156915</v>
      </c>
      <c r="F46" s="589">
        <v>56378.72528020131</v>
      </c>
      <c r="G46" s="589">
        <v>56446.757758370492</v>
      </c>
      <c r="H46" s="589">
        <v>54201.859798344631</v>
      </c>
      <c r="I46" s="589">
        <v>57317.03157270392</v>
      </c>
      <c r="J46" s="589">
        <v>53934.829543333588</v>
      </c>
      <c r="K46" s="589">
        <v>53624.639406319671</v>
      </c>
      <c r="L46" s="589">
        <v>51290.448196891259</v>
      </c>
      <c r="M46" s="589">
        <v>50319.549647187676</v>
      </c>
      <c r="N46" s="589">
        <v>49979.961728111972</v>
      </c>
      <c r="O46" s="589">
        <v>54163.00987887715</v>
      </c>
      <c r="P46" s="589">
        <v>52653.27990701815</v>
      </c>
      <c r="Q46" s="589">
        <v>54701.904887027362</v>
      </c>
      <c r="R46" s="589">
        <v>58526.233765205878</v>
      </c>
      <c r="S46" s="589">
        <v>57981.442048361117</v>
      </c>
      <c r="T46" s="589">
        <v>53798.259215542166</v>
      </c>
      <c r="U46" s="589">
        <v>53627.977046120664</v>
      </c>
    </row>
    <row r="47" spans="1:23" s="52" customFormat="1" ht="12.75" customHeight="1">
      <c r="A47" s="79">
        <v>41</v>
      </c>
      <c r="B47" s="98" t="s">
        <v>211</v>
      </c>
      <c r="C47" s="387" t="s">
        <v>355</v>
      </c>
      <c r="D47" s="589">
        <v>108247.13573537281</v>
      </c>
      <c r="E47" s="589">
        <v>106853.80561956088</v>
      </c>
      <c r="F47" s="589">
        <v>107597.61539580159</v>
      </c>
      <c r="G47" s="589">
        <v>111429.8499596249</v>
      </c>
      <c r="H47" s="589">
        <v>110550.07558102778</v>
      </c>
      <c r="I47" s="589">
        <v>115112.46628269198</v>
      </c>
      <c r="J47" s="589">
        <v>107159.6415733312</v>
      </c>
      <c r="K47" s="589">
        <v>98990.657797603853</v>
      </c>
      <c r="L47" s="589">
        <v>80831.812853274823</v>
      </c>
      <c r="M47" s="589">
        <v>84260.385805237049</v>
      </c>
      <c r="N47" s="589">
        <v>81401.117680590105</v>
      </c>
      <c r="O47" s="589">
        <v>97058.096911850604</v>
      </c>
      <c r="P47" s="589">
        <v>96227.574324311383</v>
      </c>
      <c r="Q47" s="589">
        <v>91887.512092743535</v>
      </c>
      <c r="R47" s="589">
        <v>100393.71222692345</v>
      </c>
      <c r="S47" s="589">
        <v>92036.831000277482</v>
      </c>
      <c r="T47" s="589">
        <v>84585.376904011922</v>
      </c>
      <c r="U47" s="589">
        <v>80393.641579196294</v>
      </c>
    </row>
    <row r="48" spans="1:23" s="52" customFormat="1" ht="12.75" customHeight="1">
      <c r="A48" s="79">
        <v>42</v>
      </c>
      <c r="B48" s="98">
        <v>37</v>
      </c>
      <c r="C48" s="388" t="s">
        <v>356</v>
      </c>
      <c r="D48" s="589">
        <v>15013.187068036113</v>
      </c>
      <c r="E48" s="589">
        <v>16770.994479158562</v>
      </c>
      <c r="F48" s="589">
        <v>16250.715643944774</v>
      </c>
      <c r="G48" s="589">
        <v>16549.805890927564</v>
      </c>
      <c r="H48" s="589">
        <v>17267.894149136097</v>
      </c>
      <c r="I48" s="589">
        <v>17666.775813991924</v>
      </c>
      <c r="J48" s="589">
        <v>19306.854483372605</v>
      </c>
      <c r="K48" s="589">
        <v>14552.80258413818</v>
      </c>
      <c r="L48" s="589">
        <v>14268.529884071113</v>
      </c>
      <c r="M48" s="589">
        <v>14151.471335333947</v>
      </c>
      <c r="N48" s="589">
        <v>13970.285612463756</v>
      </c>
      <c r="O48" s="589">
        <v>15485.885953708101</v>
      </c>
      <c r="P48" s="589">
        <v>15355.542090902014</v>
      </c>
      <c r="Q48" s="589">
        <v>15876.459500547953</v>
      </c>
      <c r="R48" s="589">
        <v>15819.163608660303</v>
      </c>
      <c r="S48" s="589">
        <v>15512.198889000609</v>
      </c>
      <c r="T48" s="589">
        <v>14557.157875195677</v>
      </c>
      <c r="U48" s="589">
        <v>14261.717401287664</v>
      </c>
    </row>
    <row r="49" spans="1:21" s="52" customFormat="1" ht="12.75" customHeight="1">
      <c r="A49" s="79">
        <v>43</v>
      </c>
      <c r="B49" s="98" t="s">
        <v>214</v>
      </c>
      <c r="C49" s="388" t="s">
        <v>357</v>
      </c>
      <c r="D49" s="589">
        <v>93233.948667336692</v>
      </c>
      <c r="E49" s="589">
        <v>90082.811140402322</v>
      </c>
      <c r="F49" s="589">
        <v>91346.899751856821</v>
      </c>
      <c r="G49" s="589">
        <v>94880.044068697345</v>
      </c>
      <c r="H49" s="589">
        <v>93282.181431891688</v>
      </c>
      <c r="I49" s="589">
        <v>97445.690468700064</v>
      </c>
      <c r="J49" s="589">
        <v>87852.787089958598</v>
      </c>
      <c r="K49" s="589">
        <v>84437.855213465678</v>
      </c>
      <c r="L49" s="589">
        <v>66563.282969203705</v>
      </c>
      <c r="M49" s="589">
        <v>70108.914469903102</v>
      </c>
      <c r="N49" s="589">
        <v>67430.832068126343</v>
      </c>
      <c r="O49" s="589">
        <v>81572.210958142503</v>
      </c>
      <c r="P49" s="589">
        <v>80872.032233409365</v>
      </c>
      <c r="Q49" s="589">
        <v>76011.052592195585</v>
      </c>
      <c r="R49" s="589">
        <v>84574.548618263143</v>
      </c>
      <c r="S49" s="589">
        <v>76524.632111276878</v>
      </c>
      <c r="T49" s="589">
        <v>70028.219028816253</v>
      </c>
      <c r="U49" s="589">
        <v>66131.924177908615</v>
      </c>
    </row>
    <row r="50" spans="1:21" s="52" customFormat="1" ht="12.75" customHeight="1">
      <c r="A50" s="79">
        <v>44</v>
      </c>
      <c r="B50" s="98" t="s">
        <v>215</v>
      </c>
      <c r="C50" s="385" t="s">
        <v>745</v>
      </c>
      <c r="D50" s="589">
        <v>342370.44964881096</v>
      </c>
      <c r="E50" s="589">
        <v>332271.24610003247</v>
      </c>
      <c r="F50" s="589">
        <v>321566.26050568651</v>
      </c>
      <c r="G50" s="589">
        <v>330049.29449776036</v>
      </c>
      <c r="H50" s="589">
        <v>315228.86050633452</v>
      </c>
      <c r="I50" s="589">
        <v>295412.71600426506</v>
      </c>
      <c r="J50" s="589">
        <v>286186.4333938238</v>
      </c>
      <c r="K50" s="589">
        <v>273988.51170945092</v>
      </c>
      <c r="L50" s="589">
        <v>257792.49378863283</v>
      </c>
      <c r="M50" s="589">
        <v>240041.59381677222</v>
      </c>
      <c r="N50" s="589">
        <v>239629.57809429374</v>
      </c>
      <c r="O50" s="589">
        <v>249235.4006219178</v>
      </c>
      <c r="P50" s="589">
        <v>286927.7586925514</v>
      </c>
      <c r="Q50" s="589">
        <v>285372.87780876365</v>
      </c>
      <c r="R50" s="589">
        <v>273153.94310774276</v>
      </c>
      <c r="S50" s="589">
        <v>286094.12443110626</v>
      </c>
      <c r="T50" s="589">
        <v>295984.99788352987</v>
      </c>
      <c r="U50" s="589">
        <v>271022.75752496952</v>
      </c>
    </row>
    <row r="51" spans="1:21" s="52" customFormat="1" ht="12.75" customHeight="1">
      <c r="A51" s="79">
        <v>45</v>
      </c>
      <c r="B51" s="98" t="s">
        <v>216</v>
      </c>
      <c r="C51" s="387" t="s">
        <v>358</v>
      </c>
      <c r="D51" s="589">
        <v>248235.72131622868</v>
      </c>
      <c r="E51" s="589">
        <v>238284.25415211599</v>
      </c>
      <c r="F51" s="589">
        <v>232624.60012043332</v>
      </c>
      <c r="G51" s="589">
        <v>230106.78816525367</v>
      </c>
      <c r="H51" s="589">
        <v>227704.90615253299</v>
      </c>
      <c r="I51" s="589">
        <v>211242.01610340888</v>
      </c>
      <c r="J51" s="589">
        <v>200004.61941018089</v>
      </c>
      <c r="K51" s="589">
        <v>190565.35673062995</v>
      </c>
      <c r="L51" s="589">
        <v>180259.59219855323</v>
      </c>
      <c r="M51" s="589">
        <v>162849.87347399362</v>
      </c>
      <c r="N51" s="589">
        <v>163458.36837315862</v>
      </c>
      <c r="O51" s="589">
        <v>168894.5116067605</v>
      </c>
      <c r="P51" s="589">
        <v>215551.72509449598</v>
      </c>
      <c r="Q51" s="589">
        <v>213806.02443151741</v>
      </c>
      <c r="R51" s="589">
        <v>190064.65094256171</v>
      </c>
      <c r="S51" s="589">
        <v>197231.26082812125</v>
      </c>
      <c r="T51" s="589">
        <v>206978.72935255282</v>
      </c>
      <c r="U51" s="589">
        <v>182004.24106501054</v>
      </c>
    </row>
    <row r="52" spans="1:21" s="52" customFormat="1" ht="12.75" customHeight="1">
      <c r="A52" s="79">
        <v>46</v>
      </c>
      <c r="B52" s="98">
        <v>43</v>
      </c>
      <c r="C52" s="387" t="s">
        <v>361</v>
      </c>
      <c r="D52" s="589">
        <v>94134.728332582265</v>
      </c>
      <c r="E52" s="589">
        <v>93986.991947916467</v>
      </c>
      <c r="F52" s="589">
        <v>88941.66038525317</v>
      </c>
      <c r="G52" s="589">
        <v>99942.506332506688</v>
      </c>
      <c r="H52" s="589">
        <v>87523.954353801513</v>
      </c>
      <c r="I52" s="589">
        <v>84170.699900856198</v>
      </c>
      <c r="J52" s="589">
        <v>86181.813983642875</v>
      </c>
      <c r="K52" s="589">
        <v>83423.154978820981</v>
      </c>
      <c r="L52" s="589">
        <v>77532.901590079593</v>
      </c>
      <c r="M52" s="589">
        <v>77191.720342778601</v>
      </c>
      <c r="N52" s="589">
        <v>76171.209721135121</v>
      </c>
      <c r="O52" s="589">
        <v>80340.889015157314</v>
      </c>
      <c r="P52" s="589">
        <v>71376.033598055423</v>
      </c>
      <c r="Q52" s="589">
        <v>71566.853377246211</v>
      </c>
      <c r="R52" s="589">
        <v>83089.292165181047</v>
      </c>
      <c r="S52" s="589">
        <v>88862.863602985017</v>
      </c>
      <c r="T52" s="589">
        <v>89006.268530977075</v>
      </c>
      <c r="U52" s="589">
        <v>89018.516459958977</v>
      </c>
    </row>
    <row r="53" spans="1:21" s="52" customFormat="1" ht="12.75" customHeight="1">
      <c r="A53" s="79">
        <v>47</v>
      </c>
      <c r="B53" s="98" t="s">
        <v>218</v>
      </c>
      <c r="C53" s="385" t="s">
        <v>362</v>
      </c>
      <c r="D53" s="589">
        <v>730219.66636388819</v>
      </c>
      <c r="E53" s="589">
        <v>773392.74323838949</v>
      </c>
      <c r="F53" s="589">
        <v>743356.54028501408</v>
      </c>
      <c r="G53" s="589">
        <v>743912.92909825128</v>
      </c>
      <c r="H53" s="589">
        <v>734671.12121633918</v>
      </c>
      <c r="I53" s="589">
        <v>734154.67574904708</v>
      </c>
      <c r="J53" s="589">
        <v>742849.95056446316</v>
      </c>
      <c r="K53" s="589">
        <v>736231.70409599855</v>
      </c>
      <c r="L53" s="589">
        <v>713521.74683834985</v>
      </c>
      <c r="M53" s="589">
        <v>698492.46616742387</v>
      </c>
      <c r="N53" s="589">
        <v>670627.84773673583</v>
      </c>
      <c r="O53" s="589">
        <v>682004.68973679631</v>
      </c>
      <c r="P53" s="589">
        <v>576339.27130173601</v>
      </c>
      <c r="Q53" s="589">
        <v>607048.87324035692</v>
      </c>
      <c r="R53" s="589">
        <v>579134.82684658829</v>
      </c>
      <c r="S53" s="589">
        <v>602904.20442520501</v>
      </c>
      <c r="T53" s="589">
        <v>566404.25304332678</v>
      </c>
      <c r="U53" s="589">
        <v>561189.82710538781</v>
      </c>
    </row>
    <row r="54" spans="1:21" s="52" customFormat="1" ht="12.75" customHeight="1">
      <c r="A54" s="79">
        <v>48</v>
      </c>
      <c r="B54" s="98">
        <v>45</v>
      </c>
      <c r="C54" s="387" t="s">
        <v>57</v>
      </c>
      <c r="D54" s="589">
        <v>104913.11160685687</v>
      </c>
      <c r="E54" s="589">
        <v>111661.57519763144</v>
      </c>
      <c r="F54" s="589">
        <v>109218.63759321778</v>
      </c>
      <c r="G54" s="589">
        <v>116622.80427636582</v>
      </c>
      <c r="H54" s="589">
        <v>113894.61067882525</v>
      </c>
      <c r="I54" s="589">
        <v>110202.94333069339</v>
      </c>
      <c r="J54" s="589">
        <v>112494.05515493329</v>
      </c>
      <c r="K54" s="589">
        <v>102417.26419649407</v>
      </c>
      <c r="L54" s="589">
        <v>93660.196283816069</v>
      </c>
      <c r="M54" s="589">
        <v>88518.324600130378</v>
      </c>
      <c r="N54" s="589">
        <v>89659.565155623917</v>
      </c>
      <c r="O54" s="589">
        <v>98552.331987663609</v>
      </c>
      <c r="P54" s="589">
        <v>63581.491022004629</v>
      </c>
      <c r="Q54" s="589">
        <v>67856.910857724448</v>
      </c>
      <c r="R54" s="589">
        <v>66886.122751323855</v>
      </c>
      <c r="S54" s="589">
        <v>67301.872157328718</v>
      </c>
      <c r="T54" s="589">
        <v>62681.307334171332</v>
      </c>
      <c r="U54" s="589">
        <v>63464.102875469471</v>
      </c>
    </row>
    <row r="55" spans="1:21" s="52" customFormat="1" ht="12.75" customHeight="1">
      <c r="A55" s="79">
        <v>49</v>
      </c>
      <c r="B55" s="98">
        <v>46</v>
      </c>
      <c r="C55" s="387" t="s">
        <v>363</v>
      </c>
      <c r="D55" s="589">
        <v>198660.66636991285</v>
      </c>
      <c r="E55" s="589">
        <v>215165.12776179874</v>
      </c>
      <c r="F55" s="589">
        <v>208802.69637415546</v>
      </c>
      <c r="G55" s="589">
        <v>205002.67278881374</v>
      </c>
      <c r="H55" s="589">
        <v>208487.96102669172</v>
      </c>
      <c r="I55" s="589">
        <v>206157.8011984248</v>
      </c>
      <c r="J55" s="589">
        <v>207853.31740781752</v>
      </c>
      <c r="K55" s="589">
        <v>197412.10490239167</v>
      </c>
      <c r="L55" s="589">
        <v>186562.93316240495</v>
      </c>
      <c r="M55" s="589">
        <v>187793.21636042005</v>
      </c>
      <c r="N55" s="589">
        <v>197016.85339500831</v>
      </c>
      <c r="O55" s="589">
        <v>214270.93185302921</v>
      </c>
      <c r="P55" s="589">
        <v>174173.77644470907</v>
      </c>
      <c r="Q55" s="589">
        <v>180832.92284017912</v>
      </c>
      <c r="R55" s="589">
        <v>161717.7444614358</v>
      </c>
      <c r="S55" s="589">
        <v>164903.76704563334</v>
      </c>
      <c r="T55" s="589">
        <v>157716.28899286519</v>
      </c>
      <c r="U55" s="589">
        <v>156658.86737595679</v>
      </c>
    </row>
    <row r="56" spans="1:21" s="52" customFormat="1" ht="12.75" customHeight="1">
      <c r="A56" s="79">
        <v>50</v>
      </c>
      <c r="B56" s="98">
        <v>47</v>
      </c>
      <c r="C56" s="387" t="s">
        <v>364</v>
      </c>
      <c r="D56" s="589">
        <v>426645.88838711852</v>
      </c>
      <c r="E56" s="589">
        <v>446566.04027895932</v>
      </c>
      <c r="F56" s="589">
        <v>425335.20631764084</v>
      </c>
      <c r="G56" s="589">
        <v>422287.45203307178</v>
      </c>
      <c r="H56" s="589">
        <v>412288.54951082222</v>
      </c>
      <c r="I56" s="589">
        <v>417793.9312199289</v>
      </c>
      <c r="J56" s="589">
        <v>422502.57800171233</v>
      </c>
      <c r="K56" s="589">
        <v>436402.33499711275</v>
      </c>
      <c r="L56" s="589">
        <v>433298.61739212874</v>
      </c>
      <c r="M56" s="589">
        <v>422180.92520687351</v>
      </c>
      <c r="N56" s="589">
        <v>383951.42918610357</v>
      </c>
      <c r="O56" s="589">
        <v>369181.42589610355</v>
      </c>
      <c r="P56" s="589">
        <v>338584.00383502233</v>
      </c>
      <c r="Q56" s="589">
        <v>358359.03954245336</v>
      </c>
      <c r="R56" s="589">
        <v>350530.95963382866</v>
      </c>
      <c r="S56" s="589">
        <v>370698.56522224302</v>
      </c>
      <c r="T56" s="589">
        <v>346006.65671629028</v>
      </c>
      <c r="U56" s="589">
        <v>341066.85685396154</v>
      </c>
    </row>
    <row r="57" spans="1:21" s="52" customFormat="1" ht="12.75" customHeight="1">
      <c r="A57" s="79">
        <v>51</v>
      </c>
      <c r="B57" s="98" t="s">
        <v>219</v>
      </c>
      <c r="C57" s="385" t="s">
        <v>220</v>
      </c>
      <c r="D57" s="589">
        <v>908677.31841748476</v>
      </c>
      <c r="E57" s="589">
        <v>914858.57748672389</v>
      </c>
      <c r="F57" s="589">
        <v>934059.46876884019</v>
      </c>
      <c r="G57" s="589">
        <v>935640.24165636685</v>
      </c>
      <c r="H57" s="589">
        <v>999249.64936548867</v>
      </c>
      <c r="I57" s="589">
        <v>1011772.2895288764</v>
      </c>
      <c r="J57" s="589">
        <v>1012010.681938297</v>
      </c>
      <c r="K57" s="589">
        <v>992926.05807968706</v>
      </c>
      <c r="L57" s="589">
        <v>1003573.3365917553</v>
      </c>
      <c r="M57" s="589">
        <v>1012840.2675362441</v>
      </c>
      <c r="N57" s="589">
        <v>1061100.5883397495</v>
      </c>
      <c r="O57" s="589">
        <v>1125204.4272172139</v>
      </c>
      <c r="P57" s="589">
        <v>1111738.6690389817</v>
      </c>
      <c r="Q57" s="589">
        <v>1113856.7396600756</v>
      </c>
      <c r="R57" s="589">
        <v>1070070.8989364924</v>
      </c>
      <c r="S57" s="589">
        <v>1110903.3168857638</v>
      </c>
      <c r="T57" s="589">
        <v>1038346.1355063277</v>
      </c>
      <c r="U57" s="589">
        <v>990430.67922727088</v>
      </c>
    </row>
    <row r="58" spans="1:21" s="52" customFormat="1" ht="12.75" customHeight="1">
      <c r="A58" s="79">
        <v>52</v>
      </c>
      <c r="B58" s="98" t="s">
        <v>221</v>
      </c>
      <c r="C58" s="387" t="s">
        <v>365</v>
      </c>
      <c r="D58" s="589">
        <v>175048.21516315424</v>
      </c>
      <c r="E58" s="589">
        <v>170761.27399857237</v>
      </c>
      <c r="F58" s="589">
        <v>178372.14954474196</v>
      </c>
      <c r="G58" s="589">
        <v>167576.21506445706</v>
      </c>
      <c r="H58" s="589">
        <v>165827.57512937134</v>
      </c>
      <c r="I58" s="589">
        <v>162190.4756975277</v>
      </c>
      <c r="J58" s="589">
        <v>161014.93874994118</v>
      </c>
      <c r="K58" s="589">
        <v>154378.63442543577</v>
      </c>
      <c r="L58" s="589">
        <v>154403.39348131316</v>
      </c>
      <c r="M58" s="589">
        <v>155217.01107696563</v>
      </c>
      <c r="N58" s="589">
        <v>154893.16324789531</v>
      </c>
      <c r="O58" s="589">
        <v>156204.16975425693</v>
      </c>
      <c r="P58" s="589">
        <v>151311.11051878691</v>
      </c>
      <c r="Q58" s="589">
        <v>154959.2327422185</v>
      </c>
      <c r="R58" s="589">
        <v>148838.78588394454</v>
      </c>
      <c r="S58" s="589">
        <v>153242.16454485059</v>
      </c>
      <c r="T58" s="589">
        <v>146413.37867941859</v>
      </c>
      <c r="U58" s="589">
        <v>109619.71327629397</v>
      </c>
    </row>
    <row r="59" spans="1:21" s="52" customFormat="1" ht="12.75" customHeight="1">
      <c r="A59" s="79">
        <v>53</v>
      </c>
      <c r="B59" s="98" t="s">
        <v>222</v>
      </c>
      <c r="C59" s="387" t="s">
        <v>366</v>
      </c>
      <c r="D59" s="589">
        <v>164831.25554080756</v>
      </c>
      <c r="E59" s="589">
        <v>168084.45070443797</v>
      </c>
      <c r="F59" s="589">
        <v>163502.80200204917</v>
      </c>
      <c r="G59" s="589">
        <v>170460.0614948679</v>
      </c>
      <c r="H59" s="589">
        <v>185006.37504006247</v>
      </c>
      <c r="I59" s="589">
        <v>190201.25745329319</v>
      </c>
      <c r="J59" s="589">
        <v>197117.64017626538</v>
      </c>
      <c r="K59" s="589">
        <v>196838.09859525698</v>
      </c>
      <c r="L59" s="589">
        <v>198612.69300775771</v>
      </c>
      <c r="M59" s="589">
        <v>200683.85719059783</v>
      </c>
      <c r="N59" s="589">
        <v>200729.34908693397</v>
      </c>
      <c r="O59" s="589">
        <v>211536.61945677159</v>
      </c>
      <c r="P59" s="589">
        <v>215851.86665706313</v>
      </c>
      <c r="Q59" s="589">
        <v>207171.11100727721</v>
      </c>
      <c r="R59" s="589">
        <v>194718.76293289923</v>
      </c>
      <c r="S59" s="589">
        <v>197871.88045616777</v>
      </c>
      <c r="T59" s="589">
        <v>195301.95144749992</v>
      </c>
      <c r="U59" s="589">
        <v>179591.77621584092</v>
      </c>
    </row>
    <row r="60" spans="1:21" s="52" customFormat="1" ht="12.75" customHeight="1">
      <c r="A60" s="79">
        <v>54</v>
      </c>
      <c r="B60" s="98">
        <v>50</v>
      </c>
      <c r="C60" s="387" t="s">
        <v>173</v>
      </c>
      <c r="D60" s="589">
        <v>82423.252716030242</v>
      </c>
      <c r="E60" s="589">
        <v>71413.81476164599</v>
      </c>
      <c r="F60" s="589">
        <v>73791.986934519984</v>
      </c>
      <c r="G60" s="589">
        <v>69508.93234284241</v>
      </c>
      <c r="H60" s="589">
        <v>75386.825221481005</v>
      </c>
      <c r="I60" s="589">
        <v>56235.324375288859</v>
      </c>
      <c r="J60" s="589">
        <v>53073.885361067682</v>
      </c>
      <c r="K60" s="589">
        <v>52006.410509292546</v>
      </c>
      <c r="L60" s="589">
        <v>52272.444505298387</v>
      </c>
      <c r="M60" s="589">
        <v>42761.142228969082</v>
      </c>
      <c r="N60" s="589">
        <v>39004.413509619539</v>
      </c>
      <c r="O60" s="589">
        <v>56434.889174883625</v>
      </c>
      <c r="P60" s="589">
        <v>37146.804723373207</v>
      </c>
      <c r="Q60" s="589">
        <v>42270.670939148215</v>
      </c>
      <c r="R60" s="589">
        <v>42640.197373385439</v>
      </c>
      <c r="S60" s="589">
        <v>75511.649272218259</v>
      </c>
      <c r="T60" s="589">
        <v>68215.473411950748</v>
      </c>
      <c r="U60" s="589">
        <v>50444.941545232199</v>
      </c>
    </row>
    <row r="61" spans="1:21" s="52" customFormat="1" ht="12.75" customHeight="1">
      <c r="A61" s="79">
        <v>55</v>
      </c>
      <c r="B61" s="98">
        <v>51</v>
      </c>
      <c r="C61" s="387" t="s">
        <v>174</v>
      </c>
      <c r="D61" s="589">
        <v>297617.08661670901</v>
      </c>
      <c r="E61" s="589">
        <v>312142.96946066647</v>
      </c>
      <c r="F61" s="589">
        <v>324324.88983192679</v>
      </c>
      <c r="G61" s="589">
        <v>333820.18748500565</v>
      </c>
      <c r="H61" s="589">
        <v>358021.70236103883</v>
      </c>
      <c r="I61" s="589">
        <v>379081.73624964181</v>
      </c>
      <c r="J61" s="589">
        <v>369552.08939318941</v>
      </c>
      <c r="K61" s="589">
        <v>365964.00722796697</v>
      </c>
      <c r="L61" s="589">
        <v>376552.32399488834</v>
      </c>
      <c r="M61" s="589">
        <v>383601.76876865787</v>
      </c>
      <c r="N61" s="589">
        <v>436715.58829345001</v>
      </c>
      <c r="O61" s="589">
        <v>450484.3140912542</v>
      </c>
      <c r="P61" s="589">
        <v>468255.97322637704</v>
      </c>
      <c r="Q61" s="589">
        <v>469168.09070678888</v>
      </c>
      <c r="R61" s="589">
        <v>447058.82312854286</v>
      </c>
      <c r="S61" s="589">
        <v>430160.44837852579</v>
      </c>
      <c r="T61" s="589">
        <v>381638.82170150452</v>
      </c>
      <c r="U61" s="589">
        <v>407947.02298115293</v>
      </c>
    </row>
    <row r="62" spans="1:21" s="52" customFormat="1" ht="12.75" customHeight="1">
      <c r="A62" s="79">
        <v>56</v>
      </c>
      <c r="B62" s="98">
        <v>52</v>
      </c>
      <c r="C62" s="387" t="s">
        <v>367</v>
      </c>
      <c r="D62" s="589">
        <v>139777.65707187931</v>
      </c>
      <c r="E62" s="589">
        <v>143311.59342209352</v>
      </c>
      <c r="F62" s="589">
        <v>145707.37727923578</v>
      </c>
      <c r="G62" s="589">
        <v>144979.38644316056</v>
      </c>
      <c r="H62" s="589">
        <v>160642.5423741765</v>
      </c>
      <c r="I62" s="589">
        <v>168964.52556830228</v>
      </c>
      <c r="J62" s="589">
        <v>175774.35513172255</v>
      </c>
      <c r="K62" s="589">
        <v>169232.96589825084</v>
      </c>
      <c r="L62" s="589">
        <v>168608.0407061608</v>
      </c>
      <c r="M62" s="589">
        <v>176246.85343715188</v>
      </c>
      <c r="N62" s="589">
        <v>176312.55394523454</v>
      </c>
      <c r="O62" s="589">
        <v>193826.45956583624</v>
      </c>
      <c r="P62" s="589">
        <v>185579.28791506952</v>
      </c>
      <c r="Q62" s="589">
        <v>187022.69367208178</v>
      </c>
      <c r="R62" s="589">
        <v>188751.2713278934</v>
      </c>
      <c r="S62" s="589">
        <v>205418.86592773779</v>
      </c>
      <c r="T62" s="589">
        <v>198301.25773704844</v>
      </c>
      <c r="U62" s="589">
        <v>194698.53014102764</v>
      </c>
    </row>
    <row r="63" spans="1:21" s="52" customFormat="1" ht="12.75" customHeight="1">
      <c r="A63" s="79">
        <v>57</v>
      </c>
      <c r="B63" s="98">
        <v>53</v>
      </c>
      <c r="C63" s="387" t="s">
        <v>368</v>
      </c>
      <c r="D63" s="589">
        <v>48979.851308904472</v>
      </c>
      <c r="E63" s="589">
        <v>49144.475139307549</v>
      </c>
      <c r="F63" s="589">
        <v>48360.26317636657</v>
      </c>
      <c r="G63" s="589">
        <v>49295.458826033326</v>
      </c>
      <c r="H63" s="589">
        <v>54364.629239358466</v>
      </c>
      <c r="I63" s="589">
        <v>55098.97018482272</v>
      </c>
      <c r="J63" s="589">
        <v>55477.773126110784</v>
      </c>
      <c r="K63" s="589">
        <v>54505.941423483993</v>
      </c>
      <c r="L63" s="589">
        <v>53124.440896336826</v>
      </c>
      <c r="M63" s="589">
        <v>54329.634833901786</v>
      </c>
      <c r="N63" s="589">
        <v>53445.520256616146</v>
      </c>
      <c r="O63" s="589">
        <v>56717.975174211453</v>
      </c>
      <c r="P63" s="589">
        <v>53593.625998311647</v>
      </c>
      <c r="Q63" s="589">
        <v>53264.940592561055</v>
      </c>
      <c r="R63" s="589">
        <v>48063.058289826942</v>
      </c>
      <c r="S63" s="589">
        <v>48698.308306263731</v>
      </c>
      <c r="T63" s="589">
        <v>48475.252528905505</v>
      </c>
      <c r="U63" s="589">
        <v>48128.695067723245</v>
      </c>
    </row>
    <row r="64" spans="1:21" s="52" customFormat="1" ht="12.75" customHeight="1">
      <c r="A64" s="79">
        <v>58</v>
      </c>
      <c r="B64" s="98" t="s">
        <v>225</v>
      </c>
      <c r="C64" s="385" t="s">
        <v>369</v>
      </c>
      <c r="D64" s="589">
        <v>172016.31989164956</v>
      </c>
      <c r="E64" s="589">
        <v>197158.76910858555</v>
      </c>
      <c r="F64" s="589">
        <v>188729.46626541455</v>
      </c>
      <c r="G64" s="589">
        <v>183708.14155598445</v>
      </c>
      <c r="H64" s="589">
        <v>186300.22320278984</v>
      </c>
      <c r="I64" s="589">
        <v>192632.16159507647</v>
      </c>
      <c r="J64" s="589">
        <v>194002.54620815729</v>
      </c>
      <c r="K64" s="589">
        <v>203772.51562519206</v>
      </c>
      <c r="L64" s="589">
        <v>202827.73140773331</v>
      </c>
      <c r="M64" s="589">
        <v>201178.1919850047</v>
      </c>
      <c r="N64" s="589">
        <v>196944.10233868833</v>
      </c>
      <c r="O64" s="589">
        <v>196921.75845968659</v>
      </c>
      <c r="P64" s="589">
        <v>177918.45308764276</v>
      </c>
      <c r="Q64" s="589">
        <v>191174.56204656867</v>
      </c>
      <c r="R64" s="589">
        <v>185469.24312622673</v>
      </c>
      <c r="S64" s="589">
        <v>202999.72015733118</v>
      </c>
      <c r="T64" s="589">
        <v>190007.18192043822</v>
      </c>
      <c r="U64" s="589">
        <v>183434.13481338485</v>
      </c>
    </row>
    <row r="65" spans="1:21" s="52" customFormat="1" ht="12.75" customHeight="1">
      <c r="A65" s="79">
        <v>59</v>
      </c>
      <c r="B65" s="98" t="s">
        <v>674</v>
      </c>
      <c r="C65" s="385" t="s">
        <v>227</v>
      </c>
      <c r="D65" s="589">
        <v>110505.81553644672</v>
      </c>
      <c r="E65" s="589">
        <v>111200.61440574523</v>
      </c>
      <c r="F65" s="589">
        <v>112697.47059216344</v>
      </c>
      <c r="G65" s="589">
        <v>124464.84616398238</v>
      </c>
      <c r="H65" s="589">
        <v>125220.07845599981</v>
      </c>
      <c r="I65" s="589">
        <v>133747.80261569092</v>
      </c>
      <c r="J65" s="589">
        <v>138476.80568287935</v>
      </c>
      <c r="K65" s="589">
        <v>123344.50897998583</v>
      </c>
      <c r="L65" s="589">
        <v>123331.58932741411</v>
      </c>
      <c r="M65" s="589">
        <v>138007.11008971694</v>
      </c>
      <c r="N65" s="589">
        <v>140269.92351267178</v>
      </c>
      <c r="O65" s="589">
        <v>149022.17749887667</v>
      </c>
      <c r="P65" s="589">
        <v>143714.89422860043</v>
      </c>
      <c r="Q65" s="589">
        <v>155134.72347138918</v>
      </c>
      <c r="R65" s="589">
        <v>137386.79610338056</v>
      </c>
      <c r="S65" s="589">
        <v>142013.61205514049</v>
      </c>
      <c r="T65" s="589">
        <v>128400.42483403867</v>
      </c>
      <c r="U65" s="589">
        <v>127318.04425595861</v>
      </c>
    </row>
    <row r="66" spans="1:21" s="52" customFormat="1" ht="12.75" customHeight="1">
      <c r="A66" s="79">
        <v>60</v>
      </c>
      <c r="B66" s="98" t="s">
        <v>675</v>
      </c>
      <c r="C66" s="385" t="s">
        <v>61</v>
      </c>
      <c r="D66" s="589">
        <v>81711.925983665962</v>
      </c>
      <c r="E66" s="589">
        <v>88016.378306163868</v>
      </c>
      <c r="F66" s="589">
        <v>80214.134345725848</v>
      </c>
      <c r="G66" s="589">
        <v>80035.22084963361</v>
      </c>
      <c r="H66" s="589">
        <v>78390.274912712091</v>
      </c>
      <c r="I66" s="589">
        <v>80284.870455502081</v>
      </c>
      <c r="J66" s="589">
        <v>82370.748571878677</v>
      </c>
      <c r="K66" s="589">
        <v>84532.257335610266</v>
      </c>
      <c r="L66" s="589">
        <v>81003.378173725039</v>
      </c>
      <c r="M66" s="589">
        <v>77271.595897077961</v>
      </c>
      <c r="N66" s="589">
        <v>72672.644215140477</v>
      </c>
      <c r="O66" s="589">
        <v>74634.92916653947</v>
      </c>
      <c r="P66" s="589">
        <v>63742.168057466355</v>
      </c>
      <c r="Q66" s="589">
        <v>40850.909161400843</v>
      </c>
      <c r="R66" s="589">
        <v>65012.904437152065</v>
      </c>
      <c r="S66" s="589">
        <v>65343.989340818531</v>
      </c>
      <c r="T66" s="589">
        <v>55924.539926890153</v>
      </c>
      <c r="U66" s="589">
        <v>55626.145763963694</v>
      </c>
    </row>
    <row r="67" spans="1:21" s="52" customFormat="1" ht="12.75" customHeight="1">
      <c r="A67" s="79">
        <v>61</v>
      </c>
      <c r="B67" s="98" t="s">
        <v>676</v>
      </c>
      <c r="C67" s="385" t="s">
        <v>370</v>
      </c>
      <c r="D67" s="589">
        <v>65181.725536228769</v>
      </c>
      <c r="E67" s="589">
        <v>64596.536556244049</v>
      </c>
      <c r="F67" s="589">
        <v>68769.421029175093</v>
      </c>
      <c r="G67" s="589">
        <v>75713.039573673988</v>
      </c>
      <c r="H67" s="589">
        <v>74351.575418966197</v>
      </c>
      <c r="I67" s="589">
        <v>79334.447652518022</v>
      </c>
      <c r="J67" s="589">
        <v>73529.905039392514</v>
      </c>
      <c r="K67" s="589">
        <v>74175.741127594199</v>
      </c>
      <c r="L67" s="589">
        <v>74859.875831904996</v>
      </c>
      <c r="M67" s="589">
        <v>72991.295782759029</v>
      </c>
      <c r="N67" s="589">
        <v>73184.753896880371</v>
      </c>
      <c r="O67" s="589">
        <v>83445.632323733647</v>
      </c>
      <c r="P67" s="589">
        <v>79098.868405093715</v>
      </c>
      <c r="Q67" s="589">
        <v>83182.663687220367</v>
      </c>
      <c r="R67" s="589">
        <v>83419.037590716063</v>
      </c>
      <c r="S67" s="589">
        <v>84877.650870362442</v>
      </c>
      <c r="T67" s="589">
        <v>77717.895551502428</v>
      </c>
      <c r="U67" s="589">
        <v>79071.358193124703</v>
      </c>
    </row>
    <row r="68" spans="1:21" s="52" customFormat="1" ht="12.75" customHeight="1">
      <c r="A68" s="79">
        <v>62</v>
      </c>
      <c r="B68" s="98" t="s">
        <v>677</v>
      </c>
      <c r="C68" s="385" t="s">
        <v>228</v>
      </c>
      <c r="D68" s="589">
        <v>150047.32209911195</v>
      </c>
      <c r="E68" s="589">
        <v>163180.12678147975</v>
      </c>
      <c r="F68" s="589">
        <v>162360.20439367348</v>
      </c>
      <c r="G68" s="589">
        <v>165033.97508209542</v>
      </c>
      <c r="H68" s="589">
        <v>168762.97916812202</v>
      </c>
      <c r="I68" s="589">
        <v>171976.43714684638</v>
      </c>
      <c r="J68" s="589">
        <v>179681.17157573227</v>
      </c>
      <c r="K68" s="589">
        <v>184445.56012257325</v>
      </c>
      <c r="L68" s="589">
        <v>180477.12701944774</v>
      </c>
      <c r="M68" s="589">
        <v>177350.511873162</v>
      </c>
      <c r="N68" s="589">
        <v>183085.50020402644</v>
      </c>
      <c r="O68" s="589">
        <v>197453.90417384697</v>
      </c>
      <c r="P68" s="589">
        <v>188519.62870984781</v>
      </c>
      <c r="Q68" s="589">
        <v>204643.11770883919</v>
      </c>
      <c r="R68" s="589">
        <v>196981.89580705363</v>
      </c>
      <c r="S68" s="589">
        <v>199373.20500363506</v>
      </c>
      <c r="T68" s="589">
        <v>185699.00710201528</v>
      </c>
      <c r="U68" s="589">
        <v>181239.24617704051</v>
      </c>
    </row>
    <row r="69" spans="1:21" s="52" customFormat="1" ht="12.75" customHeight="1">
      <c r="A69" s="79">
        <v>63</v>
      </c>
      <c r="B69" s="98" t="s">
        <v>678</v>
      </c>
      <c r="C69" s="385" t="s">
        <v>229</v>
      </c>
      <c r="D69" s="589">
        <v>23364.347535619851</v>
      </c>
      <c r="E69" s="589">
        <v>83425.608100990881</v>
      </c>
      <c r="F69" s="589">
        <v>83888.240316791431</v>
      </c>
      <c r="G69" s="589">
        <v>28501.257333751979</v>
      </c>
      <c r="H69" s="589">
        <v>91519.699014873418</v>
      </c>
      <c r="I69" s="589">
        <v>86841.674695715876</v>
      </c>
      <c r="J69" s="589">
        <v>86043.54581403968</v>
      </c>
      <c r="K69" s="589">
        <v>89745.050439122206</v>
      </c>
      <c r="L69" s="589">
        <v>86193.692876060202</v>
      </c>
      <c r="M69" s="589">
        <v>80943.824720335644</v>
      </c>
      <c r="N69" s="589">
        <v>78748.971308094624</v>
      </c>
      <c r="O69" s="589">
        <v>80553.423142684856</v>
      </c>
      <c r="P69" s="589">
        <v>84329.547076393603</v>
      </c>
      <c r="Q69" s="589">
        <v>89386.834428443923</v>
      </c>
      <c r="R69" s="589">
        <v>92753.024449690245</v>
      </c>
      <c r="S69" s="589">
        <v>94264.684947867703</v>
      </c>
      <c r="T69" s="589">
        <v>92372.59391433881</v>
      </c>
      <c r="U69" s="589">
        <v>87772.405181936498</v>
      </c>
    </row>
    <row r="70" spans="1:21" s="52" customFormat="1" ht="12.75" customHeight="1">
      <c r="A70" s="79">
        <v>64</v>
      </c>
      <c r="B70" s="98" t="s">
        <v>679</v>
      </c>
      <c r="C70" s="385" t="s">
        <v>371</v>
      </c>
      <c r="D70" s="589">
        <v>267204.92215332581</v>
      </c>
      <c r="E70" s="589">
        <v>272954.98512228177</v>
      </c>
      <c r="F70" s="589">
        <v>262091.53606585439</v>
      </c>
      <c r="G70" s="589">
        <v>261361.63231774193</v>
      </c>
      <c r="H70" s="589">
        <v>238872.5651334482</v>
      </c>
      <c r="I70" s="589">
        <v>233587.910751552</v>
      </c>
      <c r="J70" s="589">
        <v>227196.89652565407</v>
      </c>
      <c r="K70" s="589">
        <v>223513.67721025573</v>
      </c>
      <c r="L70" s="589">
        <v>214870.38775832223</v>
      </c>
      <c r="M70" s="589">
        <v>206095.0444927043</v>
      </c>
      <c r="N70" s="589">
        <v>201942.86089616225</v>
      </c>
      <c r="O70" s="589">
        <v>229584.2878157573</v>
      </c>
      <c r="P70" s="589">
        <v>204898.16535406632</v>
      </c>
      <c r="Q70" s="589">
        <v>226276.23009196945</v>
      </c>
      <c r="R70" s="589">
        <v>209804.50449709615</v>
      </c>
      <c r="S70" s="589">
        <v>216946.17145131581</v>
      </c>
      <c r="T70" s="589">
        <v>191930.91892661367</v>
      </c>
      <c r="U70" s="589">
        <v>190023.82341865366</v>
      </c>
    </row>
    <row r="71" spans="1:21" s="52" customFormat="1" ht="12.75" customHeight="1">
      <c r="A71" s="79">
        <v>65</v>
      </c>
      <c r="B71" s="98" t="s">
        <v>231</v>
      </c>
      <c r="C71" s="385" t="s">
        <v>258</v>
      </c>
      <c r="D71" s="589">
        <v>160997.41637636884</v>
      </c>
      <c r="E71" s="589">
        <v>184597.83783025085</v>
      </c>
      <c r="F71" s="589">
        <v>168814.30994106489</v>
      </c>
      <c r="G71" s="589">
        <v>169391.22027698244</v>
      </c>
      <c r="H71" s="589">
        <v>163173.6529727579</v>
      </c>
      <c r="I71" s="589">
        <v>157439.49547748512</v>
      </c>
      <c r="J71" s="589">
        <v>170556.57886902345</v>
      </c>
      <c r="K71" s="589">
        <v>161812.5181995536</v>
      </c>
      <c r="L71" s="589">
        <v>162197.78886852926</v>
      </c>
      <c r="M71" s="589">
        <v>161291.82212907387</v>
      </c>
      <c r="N71" s="589">
        <v>166688.07734044149</v>
      </c>
      <c r="O71" s="589">
        <v>178249.8865897113</v>
      </c>
      <c r="P71" s="589">
        <v>148554.73564122975</v>
      </c>
      <c r="Q71" s="589">
        <v>162145.57505020467</v>
      </c>
      <c r="R71" s="589">
        <v>145254.47537639388</v>
      </c>
      <c r="S71" s="589">
        <v>162207.00664127184</v>
      </c>
      <c r="T71" s="589">
        <v>140517.78158579004</v>
      </c>
      <c r="U71" s="589">
        <v>129976.04245879818</v>
      </c>
    </row>
    <row r="72" spans="1:21" s="52" customFormat="1" ht="12.75" customHeight="1">
      <c r="A72" s="79">
        <v>66</v>
      </c>
      <c r="B72" s="98" t="s">
        <v>232</v>
      </c>
      <c r="C72" s="385" t="s">
        <v>372</v>
      </c>
      <c r="D72" s="589">
        <v>211843.06155895535</v>
      </c>
      <c r="E72" s="589">
        <v>243694.07002820176</v>
      </c>
      <c r="F72" s="589">
        <v>232863.65209856117</v>
      </c>
      <c r="G72" s="589">
        <v>231950.7449189132</v>
      </c>
      <c r="H72" s="589">
        <v>231616.01118190569</v>
      </c>
      <c r="I72" s="589">
        <v>231873.66667514597</v>
      </c>
      <c r="J72" s="589">
        <v>244239.97475778527</v>
      </c>
      <c r="K72" s="589">
        <v>255259.73869253666</v>
      </c>
      <c r="L72" s="589">
        <v>256206.75331236306</v>
      </c>
      <c r="M72" s="589">
        <v>248493.45713083103</v>
      </c>
      <c r="N72" s="589">
        <v>265673.76697196602</v>
      </c>
      <c r="O72" s="589">
        <v>298074.58369841299</v>
      </c>
      <c r="P72" s="589">
        <v>256773.57378562968</v>
      </c>
      <c r="Q72" s="589">
        <v>274964.67737668869</v>
      </c>
      <c r="R72" s="589">
        <v>267854.61208824627</v>
      </c>
      <c r="S72" s="589">
        <v>282608.2151473164</v>
      </c>
      <c r="T72" s="589">
        <v>249899.9578812258</v>
      </c>
      <c r="U72" s="589">
        <v>244612.41729418063</v>
      </c>
    </row>
    <row r="73" spans="1:21" s="52" customFormat="1" ht="12.75" customHeight="1">
      <c r="A73" s="79">
        <v>67</v>
      </c>
      <c r="B73" s="98" t="s">
        <v>233</v>
      </c>
      <c r="C73" s="385" t="s">
        <v>234</v>
      </c>
      <c r="D73" s="589">
        <v>243618.65115659547</v>
      </c>
      <c r="E73" s="589">
        <v>257455.43709858746</v>
      </c>
      <c r="F73" s="589">
        <v>243729.26029787312</v>
      </c>
      <c r="G73" s="589">
        <v>254968.33810056385</v>
      </c>
      <c r="H73" s="589">
        <v>258700.43072586582</v>
      </c>
      <c r="I73" s="589">
        <v>261136.47775808867</v>
      </c>
      <c r="J73" s="589">
        <v>276358.81457568629</v>
      </c>
      <c r="K73" s="589">
        <v>255203.48418935627</v>
      </c>
      <c r="L73" s="589">
        <v>239901.13490344334</v>
      </c>
      <c r="M73" s="589">
        <v>233736.86943159724</v>
      </c>
      <c r="N73" s="589">
        <v>238925.38019753271</v>
      </c>
      <c r="O73" s="589">
        <v>231807.32349546524</v>
      </c>
      <c r="P73" s="589">
        <v>203513.29782248047</v>
      </c>
      <c r="Q73" s="589">
        <v>220301.22734420284</v>
      </c>
      <c r="R73" s="589">
        <v>189837.38996086197</v>
      </c>
      <c r="S73" s="589">
        <v>203738.57580870995</v>
      </c>
      <c r="T73" s="589">
        <v>181734.71625432346</v>
      </c>
      <c r="U73" s="589">
        <v>179539.5029463431</v>
      </c>
    </row>
    <row r="74" spans="1:21" s="52" customFormat="1" ht="6.75" customHeight="1">
      <c r="A74" s="72"/>
      <c r="B74" s="65"/>
      <c r="C74" s="389"/>
      <c r="D74" s="589"/>
      <c r="E74" s="589"/>
      <c r="F74" s="589"/>
      <c r="G74" s="589"/>
      <c r="H74" s="589"/>
      <c r="I74" s="589"/>
      <c r="J74" s="589"/>
      <c r="K74" s="589"/>
      <c r="L74" s="589"/>
      <c r="M74" s="589"/>
      <c r="N74" s="589"/>
      <c r="O74" s="589"/>
      <c r="P74" s="589"/>
      <c r="Q74" s="589"/>
      <c r="R74" s="589"/>
      <c r="S74" s="589"/>
      <c r="T74" s="589"/>
      <c r="U74" s="589"/>
    </row>
    <row r="75" spans="1:21" s="52" customFormat="1" ht="12.75" customHeight="1">
      <c r="A75" s="72">
        <v>68</v>
      </c>
      <c r="B75" s="66"/>
      <c r="C75" s="320" t="s">
        <v>736</v>
      </c>
      <c r="D75" s="590">
        <f>SUM(D7+D11+D15+D42+D45+D50+D53+D57)+SUM(D64:D73)</f>
        <v>9307396.4310617093</v>
      </c>
      <c r="E75" s="590">
        <f t="shared" ref="E75:R75" si="0">SUM(E7+E11+E15+E42+E45+E50+E53+E57)+SUM(E64:E73)</f>
        <v>9450693.6232200079</v>
      </c>
      <c r="F75" s="590">
        <f t="shared" si="0"/>
        <v>9368987.266882617</v>
      </c>
      <c r="G75" s="590">
        <f t="shared" si="0"/>
        <v>9378982.9897896145</v>
      </c>
      <c r="H75" s="590">
        <f t="shared" si="0"/>
        <v>9342275.6831852477</v>
      </c>
      <c r="I75" s="590">
        <f t="shared" si="0"/>
        <v>9463785.4075709078</v>
      </c>
      <c r="J75" s="590">
        <f t="shared" si="0"/>
        <v>9458187.3480532467</v>
      </c>
      <c r="K75" s="590">
        <f t="shared" si="0"/>
        <v>9314827.2913514841</v>
      </c>
      <c r="L75" s="590">
        <f t="shared" si="0"/>
        <v>9446957.784806421</v>
      </c>
      <c r="M75" s="590">
        <f t="shared" si="0"/>
        <v>9533401.3344960287</v>
      </c>
      <c r="N75" s="590">
        <f t="shared" si="0"/>
        <v>9669112.7797092032</v>
      </c>
      <c r="O75" s="590">
        <f t="shared" si="0"/>
        <v>9874442.2958073337</v>
      </c>
      <c r="P75" s="590">
        <f t="shared" si="0"/>
        <v>9649671.2004340403</v>
      </c>
      <c r="Q75" s="590">
        <f t="shared" si="0"/>
        <v>9674569.2490888834</v>
      </c>
      <c r="R75" s="590">
        <f t="shared" si="0"/>
        <v>8907375.9289338123</v>
      </c>
      <c r="S75" s="590">
        <f>SUM(S7+S11+S15+S42+S45+S50+S53+S57)+SUM(S64:S73)</f>
        <v>9579268.7875332348</v>
      </c>
      <c r="T75" s="590">
        <f>SUM(T7+T11+T15+T42+T45+T50+T53+T57)+SUM(T64:T73)</f>
        <v>9294722.2054791413</v>
      </c>
      <c r="U75" s="590">
        <f>SUM(U7+U11+U15+U42+U45+U50+U53+U57)+SUM(U64:U73)</f>
        <v>8991691.7524267603</v>
      </c>
    </row>
    <row r="76" spans="1:21" s="52" customFormat="1" ht="12.75" customHeight="1">
      <c r="A76" s="72">
        <v>69</v>
      </c>
      <c r="B76" s="66"/>
      <c r="C76" s="384" t="s">
        <v>37</v>
      </c>
      <c r="D76" s="589">
        <v>4890618.6667376626</v>
      </c>
      <c r="E76" s="589">
        <v>5223041.2961450452</v>
      </c>
      <c r="F76" s="589">
        <v>5136472.1216111453</v>
      </c>
      <c r="G76" s="589">
        <v>5019256.1371019166</v>
      </c>
      <c r="H76" s="589">
        <v>4888825.5134502565</v>
      </c>
      <c r="I76" s="589">
        <v>4821033.6105840793</v>
      </c>
      <c r="J76" s="589">
        <v>5126587.9008911699</v>
      </c>
      <c r="K76" s="589">
        <v>5037716.5883304896</v>
      </c>
      <c r="L76" s="589">
        <v>5070528.7858430725</v>
      </c>
      <c r="M76" s="589">
        <v>4977075.3260515807</v>
      </c>
      <c r="N76" s="589">
        <v>4901378.0849665301</v>
      </c>
      <c r="O76" s="589">
        <v>4925115.2266713055</v>
      </c>
      <c r="P76" s="589">
        <v>4547997.0268187951</v>
      </c>
      <c r="Q76" s="589">
        <v>4797011.4299007282</v>
      </c>
      <c r="R76" s="589">
        <v>4719794.4614902986</v>
      </c>
      <c r="S76" s="589">
        <v>4920204.166226292</v>
      </c>
      <c r="T76" s="589">
        <v>4517767.4547309717</v>
      </c>
      <c r="U76" s="589">
        <v>4545904.0780980801</v>
      </c>
    </row>
    <row r="77" spans="1:21" s="52" customFormat="1" ht="12.75" customHeight="1">
      <c r="A77" s="72">
        <v>70</v>
      </c>
      <c r="B77" s="66"/>
      <c r="C77" s="320" t="s">
        <v>274</v>
      </c>
      <c r="D77" s="590">
        <f>SUM(D75:D76)</f>
        <v>14198015.097799372</v>
      </c>
      <c r="E77" s="590">
        <f t="shared" ref="E77:U77" si="1">SUM(E75:E76)</f>
        <v>14673734.919365052</v>
      </c>
      <c r="F77" s="590">
        <f t="shared" si="1"/>
        <v>14505459.388493761</v>
      </c>
      <c r="G77" s="590">
        <f t="shared" si="1"/>
        <v>14398239.126891531</v>
      </c>
      <c r="H77" s="590">
        <f t="shared" si="1"/>
        <v>14231101.196635503</v>
      </c>
      <c r="I77" s="590">
        <f t="shared" si="1"/>
        <v>14284819.018154986</v>
      </c>
      <c r="J77" s="590">
        <f t="shared" si="1"/>
        <v>14584775.248944417</v>
      </c>
      <c r="K77" s="590">
        <f t="shared" si="1"/>
        <v>14352543.879681975</v>
      </c>
      <c r="L77" s="590">
        <f t="shared" si="1"/>
        <v>14517486.570649493</v>
      </c>
      <c r="M77" s="590">
        <f t="shared" si="1"/>
        <v>14510476.66054761</v>
      </c>
      <c r="N77" s="590">
        <f t="shared" si="1"/>
        <v>14570490.864675734</v>
      </c>
      <c r="O77" s="590">
        <f t="shared" si="1"/>
        <v>14799557.52247864</v>
      </c>
      <c r="P77" s="590">
        <v>14203301.450901218</v>
      </c>
      <c r="Q77" s="590">
        <f t="shared" si="1"/>
        <v>14471580.678989612</v>
      </c>
      <c r="R77" s="590">
        <f t="shared" si="1"/>
        <v>13627170.39042411</v>
      </c>
      <c r="S77" s="590">
        <f t="shared" si="1"/>
        <v>14499472.953759527</v>
      </c>
      <c r="T77" s="590">
        <f t="shared" si="1"/>
        <v>13812489.660210114</v>
      </c>
      <c r="U77" s="590">
        <f t="shared" si="1"/>
        <v>13537595.830524839</v>
      </c>
    </row>
    <row r="78" spans="1:21" s="52" customFormat="1" ht="12.75" customHeight="1">
      <c r="A78" s="72">
        <v>71</v>
      </c>
      <c r="B78" s="66"/>
      <c r="C78" s="384" t="s">
        <v>265</v>
      </c>
      <c r="D78" s="611">
        <v>-109982.05053563385</v>
      </c>
      <c r="E78" s="611">
        <v>-111288.82725635184</v>
      </c>
      <c r="F78" s="611">
        <v>-115916.58736084783</v>
      </c>
      <c r="G78" s="611">
        <v>-95700.47340623058</v>
      </c>
      <c r="H78" s="611">
        <v>-122932.21055402893</v>
      </c>
      <c r="I78" s="611">
        <v>-107254.85740635212</v>
      </c>
      <c r="J78" s="611">
        <v>-188163.33760812372</v>
      </c>
      <c r="K78" s="611">
        <v>-198251.98820514034</v>
      </c>
      <c r="L78" s="611">
        <v>-245710.73793460673</v>
      </c>
      <c r="M78" s="611">
        <v>-261346.52783920895</v>
      </c>
      <c r="N78" s="611">
        <v>-287233.74536614929</v>
      </c>
      <c r="O78" s="611">
        <v>-292641.41448431212</v>
      </c>
      <c r="P78" s="611">
        <v>-311178.41893898213</v>
      </c>
      <c r="Q78" s="611">
        <v>-314567.83269978227</v>
      </c>
      <c r="R78" s="611">
        <v>-296958.14469913521</v>
      </c>
      <c r="S78" s="611">
        <v>-319339.38146444829</v>
      </c>
      <c r="T78" s="611">
        <v>-282539.09028300067</v>
      </c>
      <c r="U78" s="611">
        <v>-262223.30981455732</v>
      </c>
    </row>
    <row r="79" spans="1:21" s="52" customFormat="1" ht="12.75" customHeight="1">
      <c r="A79" s="72">
        <v>72</v>
      </c>
      <c r="B79" s="66"/>
      <c r="C79" s="384" t="s">
        <v>266</v>
      </c>
      <c r="D79" s="611">
        <v>16481</v>
      </c>
      <c r="E79" s="611">
        <v>38649</v>
      </c>
      <c r="F79" s="611">
        <v>77851</v>
      </c>
      <c r="G79" s="611">
        <v>68531.725999999995</v>
      </c>
      <c r="H79" s="611">
        <v>65924.587795048952</v>
      </c>
      <c r="I79" s="611">
        <v>52406.447908286413</v>
      </c>
      <c r="J79" s="611">
        <v>87667.903192371479</v>
      </c>
      <c r="K79" s="611">
        <v>102864</v>
      </c>
      <c r="L79" s="611">
        <v>170169.5796844273</v>
      </c>
      <c r="M79" s="611">
        <v>167679.55779265481</v>
      </c>
      <c r="N79" s="611">
        <v>99326.733840819681</v>
      </c>
      <c r="O79" s="611">
        <v>154971.86608663088</v>
      </c>
      <c r="P79" s="611">
        <v>131793.18569804757</v>
      </c>
      <c r="Q79" s="611">
        <v>49451.466897060403</v>
      </c>
      <c r="R79" s="611">
        <v>55541.30214478667</v>
      </c>
      <c r="S79" s="611">
        <v>-115309</v>
      </c>
      <c r="T79" s="611">
        <v>-78646</v>
      </c>
      <c r="U79" s="611">
        <v>22520.017502856019</v>
      </c>
    </row>
    <row r="80" spans="1:21" s="52" customFormat="1" ht="12.75" customHeight="1">
      <c r="A80" s="72">
        <v>73</v>
      </c>
      <c r="B80" s="66"/>
      <c r="C80" s="384" t="s">
        <v>67</v>
      </c>
      <c r="D80" s="611">
        <v>164457</v>
      </c>
      <c r="E80" s="611">
        <v>144842</v>
      </c>
      <c r="F80" s="611">
        <v>146534</v>
      </c>
      <c r="G80" s="611">
        <v>149499</v>
      </c>
      <c r="H80" s="611">
        <v>149183</v>
      </c>
      <c r="I80" s="611">
        <v>170832.06400000001</v>
      </c>
      <c r="J80" s="611">
        <v>194347.09399999998</v>
      </c>
      <c r="K80" s="611">
        <v>170204</v>
      </c>
      <c r="L80" s="611">
        <v>158130.49130780427</v>
      </c>
      <c r="M80" s="611">
        <v>174531.39685212547</v>
      </c>
      <c r="N80" s="611">
        <v>175774.45158057308</v>
      </c>
      <c r="O80" s="611">
        <v>174905.77965060755</v>
      </c>
      <c r="P80" s="611">
        <v>178590.46671546239</v>
      </c>
      <c r="Q80" s="611">
        <v>173222.23132452936</v>
      </c>
      <c r="R80" s="611">
        <v>145113.19010270332</v>
      </c>
      <c r="S80" s="611">
        <v>151931.23721061982</v>
      </c>
      <c r="T80" s="611">
        <v>148031.01342514431</v>
      </c>
      <c r="U80" s="611">
        <v>149164.829</v>
      </c>
    </row>
    <row r="81" spans="1:21" s="52" customFormat="1" ht="12.75" customHeight="1">
      <c r="A81" s="72">
        <v>74</v>
      </c>
      <c r="B81" s="66"/>
      <c r="C81" s="320" t="s">
        <v>66</v>
      </c>
      <c r="D81" s="612">
        <f>SUM(D77:D80)</f>
        <v>14268971.047263738</v>
      </c>
      <c r="E81" s="612">
        <f t="shared" ref="E81:U81" si="2">SUM(E77:E80)</f>
        <v>14745937.0921087</v>
      </c>
      <c r="F81" s="612">
        <f t="shared" si="2"/>
        <v>14613927.801132914</v>
      </c>
      <c r="G81" s="612">
        <f t="shared" si="2"/>
        <v>14520569.3794853</v>
      </c>
      <c r="H81" s="612">
        <f t="shared" si="2"/>
        <v>14323276.573876522</v>
      </c>
      <c r="I81" s="612">
        <f t="shared" si="2"/>
        <v>14400802.67265692</v>
      </c>
      <c r="J81" s="612">
        <f t="shared" si="2"/>
        <v>14678626.908528665</v>
      </c>
      <c r="K81" s="612">
        <f t="shared" si="2"/>
        <v>14427359.891476834</v>
      </c>
      <c r="L81" s="612">
        <f t="shared" si="2"/>
        <v>14600075.903707119</v>
      </c>
      <c r="M81" s="612">
        <f t="shared" si="2"/>
        <v>14591341.087353181</v>
      </c>
      <c r="N81" s="612">
        <f t="shared" si="2"/>
        <v>14558358.304730978</v>
      </c>
      <c r="O81" s="612">
        <f t="shared" si="2"/>
        <v>14836793.753731566</v>
      </c>
      <c r="P81" s="612">
        <v>14196873.272712674</v>
      </c>
      <c r="Q81" s="612">
        <f t="shared" si="2"/>
        <v>14379686.544511419</v>
      </c>
      <c r="R81" s="612">
        <f t="shared" si="2"/>
        <v>13530866.737972464</v>
      </c>
      <c r="S81" s="612">
        <f t="shared" si="2"/>
        <v>14216755.809505699</v>
      </c>
      <c r="T81" s="612">
        <f t="shared" si="2"/>
        <v>13599335.583352257</v>
      </c>
      <c r="U81" s="612">
        <f t="shared" si="2"/>
        <v>13447057.367213137</v>
      </c>
    </row>
    <row r="82" spans="1:21" ht="15" customHeight="1">
      <c r="A82" s="48"/>
      <c r="B82" s="51" t="s">
        <v>754</v>
      </c>
      <c r="C82" s="142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</row>
    <row r="83" spans="1:21" ht="12" customHeight="1">
      <c r="A83" s="48"/>
      <c r="B83" s="15" t="s">
        <v>0</v>
      </c>
      <c r="C83" s="142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</row>
    <row r="84" spans="1:21" ht="12" customHeight="1">
      <c r="B84" s="15" t="s">
        <v>14</v>
      </c>
      <c r="C84" s="31"/>
    </row>
    <row r="85" spans="1:21" ht="12" customHeight="1">
      <c r="B85" s="163" t="s">
        <v>389</v>
      </c>
      <c r="C85" s="32"/>
      <c r="H85" s="33"/>
    </row>
    <row r="86" spans="1:21" ht="12" customHeight="1">
      <c r="B86" s="31" t="s">
        <v>390</v>
      </c>
      <c r="C86" s="32"/>
    </row>
    <row r="87" spans="1:21" ht="12" customHeight="1">
      <c r="B87" s="21" t="s">
        <v>127</v>
      </c>
      <c r="C87" s="32"/>
    </row>
    <row r="88" spans="1:21" ht="12" customHeight="1">
      <c r="C88" s="32"/>
    </row>
    <row r="89" spans="1:21" ht="15" customHeight="1">
      <c r="B89" s="31"/>
      <c r="C89" s="32"/>
    </row>
    <row r="90" spans="1:21" ht="15" customHeight="1">
      <c r="B90" s="31"/>
      <c r="C90" s="32"/>
    </row>
    <row r="91" spans="1:21" ht="15" customHeight="1">
      <c r="B91" s="31"/>
      <c r="C91" s="32"/>
    </row>
    <row r="92" spans="1:21" ht="15" customHeight="1">
      <c r="B92" s="31"/>
      <c r="C92" s="32"/>
    </row>
    <row r="93" spans="1:21" ht="15" customHeight="1">
      <c r="B93" s="31"/>
      <c r="C93" s="32"/>
    </row>
    <row r="94" spans="1:21" ht="15" customHeight="1">
      <c r="B94" s="31"/>
      <c r="C94" s="32"/>
    </row>
    <row r="95" spans="1:21" ht="15" customHeight="1">
      <c r="B95" s="31"/>
      <c r="C95" s="32"/>
    </row>
    <row r="96" spans="1:21" ht="15" customHeight="1">
      <c r="B96" s="31"/>
      <c r="C96" s="32"/>
    </row>
    <row r="97" spans="2:3" ht="15" customHeight="1">
      <c r="B97" s="31"/>
      <c r="C97" s="32"/>
    </row>
    <row r="98" spans="2:3" ht="15" customHeight="1">
      <c r="B98" s="31"/>
      <c r="C98" s="32"/>
    </row>
    <row r="99" spans="2:3" ht="15" customHeight="1">
      <c r="B99" s="31"/>
      <c r="C99" s="32"/>
    </row>
    <row r="100" spans="2:3" ht="15" customHeight="1">
      <c r="B100" s="31"/>
      <c r="C100" s="32"/>
    </row>
    <row r="101" spans="2:3" ht="15" customHeight="1">
      <c r="B101" s="31"/>
      <c r="C101" s="32"/>
    </row>
    <row r="102" spans="2:3" ht="15" customHeight="1">
      <c r="B102" s="31"/>
      <c r="C102" s="32"/>
    </row>
    <row r="103" spans="2:3" ht="15" customHeight="1">
      <c r="B103" s="31"/>
      <c r="C103" s="32"/>
    </row>
    <row r="104" spans="2:3" ht="15" customHeight="1">
      <c r="B104" s="31"/>
      <c r="C104" s="32"/>
    </row>
    <row r="105" spans="2:3" ht="15" customHeight="1">
      <c r="B105" s="31"/>
      <c r="C105" s="32"/>
    </row>
    <row r="106" spans="2:3" ht="15" customHeight="1">
      <c r="B106" s="31"/>
      <c r="C106" s="32"/>
    </row>
    <row r="107" spans="2:3" ht="15" customHeight="1">
      <c r="B107" s="31"/>
      <c r="C107" s="32"/>
    </row>
    <row r="108" spans="2:3" ht="15" customHeight="1">
      <c r="B108" s="31"/>
      <c r="C108" s="32"/>
    </row>
    <row r="109" spans="2:3" ht="15" customHeight="1">
      <c r="B109" s="31"/>
      <c r="C109" s="32"/>
    </row>
    <row r="110" spans="2:3" ht="15" customHeight="1">
      <c r="B110" s="31"/>
      <c r="C110" s="32"/>
    </row>
    <row r="111" spans="2:3" ht="15" customHeight="1">
      <c r="B111" s="31"/>
      <c r="C111" s="32"/>
    </row>
    <row r="112" spans="2:3" ht="15" customHeight="1">
      <c r="B112" s="31"/>
      <c r="C112" s="32"/>
    </row>
    <row r="113" spans="2:3" ht="15" customHeight="1">
      <c r="B113" s="31"/>
      <c r="C113" s="32"/>
    </row>
    <row r="114" spans="2:3" ht="15" customHeight="1">
      <c r="B114" s="31"/>
      <c r="C114" s="32"/>
    </row>
    <row r="115" spans="2:3" ht="15" customHeight="1">
      <c r="B115" s="31"/>
      <c r="C115" s="32"/>
    </row>
    <row r="116" spans="2:3" ht="15" customHeight="1">
      <c r="B116" s="31"/>
      <c r="C116" s="32"/>
    </row>
    <row r="117" spans="2:3" ht="15" customHeight="1">
      <c r="B117" s="31"/>
      <c r="C117" s="32"/>
    </row>
    <row r="118" spans="2:3" ht="15" customHeight="1">
      <c r="B118" s="31"/>
      <c r="C118" s="32"/>
    </row>
    <row r="119" spans="2:3" ht="15" customHeight="1">
      <c r="B119" s="31"/>
      <c r="C119" s="32"/>
    </row>
    <row r="120" spans="2:3" ht="15" customHeight="1">
      <c r="B120" s="31"/>
      <c r="C120" s="32"/>
    </row>
    <row r="121" spans="2:3" ht="15" customHeight="1">
      <c r="B121" s="31"/>
      <c r="C121" s="32"/>
    </row>
    <row r="122" spans="2:3" ht="15" customHeight="1">
      <c r="B122" s="31"/>
      <c r="C122" s="32"/>
    </row>
    <row r="123" spans="2:3" ht="15" customHeight="1">
      <c r="B123" s="31"/>
      <c r="C123" s="32"/>
    </row>
    <row r="124" spans="2:3" ht="15" customHeight="1">
      <c r="B124" s="31"/>
      <c r="C124" s="32"/>
    </row>
    <row r="125" spans="2:3" ht="15" customHeight="1">
      <c r="B125" s="31"/>
      <c r="C125" s="32"/>
    </row>
    <row r="126" spans="2:3" ht="15" customHeight="1">
      <c r="B126" s="31"/>
      <c r="C126" s="32"/>
    </row>
    <row r="127" spans="2:3" ht="15" customHeight="1">
      <c r="B127" s="31"/>
      <c r="C127" s="32"/>
    </row>
    <row r="128" spans="2:3" ht="15" customHeight="1">
      <c r="B128" s="31"/>
      <c r="C128" s="32"/>
    </row>
    <row r="129" spans="2:3" ht="15" customHeight="1">
      <c r="B129" s="31"/>
      <c r="C129" s="32"/>
    </row>
    <row r="130" spans="2:3" ht="15" customHeight="1">
      <c r="B130" s="31"/>
      <c r="C130" s="32"/>
    </row>
    <row r="131" spans="2:3" ht="15" customHeight="1">
      <c r="B131" s="31"/>
      <c r="C131" s="32"/>
    </row>
    <row r="132" spans="2:3" ht="15" customHeight="1">
      <c r="B132" s="31"/>
      <c r="C132" s="32"/>
    </row>
    <row r="133" spans="2:3" ht="15" customHeight="1">
      <c r="B133" s="31"/>
      <c r="C133" s="32"/>
    </row>
    <row r="134" spans="2:3" ht="15" customHeight="1">
      <c r="B134" s="31"/>
      <c r="C134" s="32"/>
    </row>
    <row r="135" spans="2:3" ht="15" customHeight="1">
      <c r="B135" s="31"/>
      <c r="C135" s="32"/>
    </row>
    <row r="136" spans="2:3" ht="15" customHeight="1">
      <c r="B136" s="31"/>
      <c r="C136" s="32"/>
    </row>
    <row r="137" spans="2:3" ht="15" customHeight="1">
      <c r="B137" s="31"/>
      <c r="C137" s="32"/>
    </row>
    <row r="138" spans="2:3" ht="15" customHeight="1">
      <c r="B138" s="31"/>
      <c r="C138" s="32"/>
    </row>
    <row r="139" spans="2:3" ht="15" customHeight="1">
      <c r="B139" s="31"/>
      <c r="C139" s="32"/>
    </row>
    <row r="140" spans="2:3" ht="15" customHeight="1">
      <c r="B140" s="31"/>
      <c r="C140" s="32"/>
    </row>
    <row r="141" spans="2:3" ht="15" customHeight="1">
      <c r="B141" s="31"/>
      <c r="C141" s="32"/>
    </row>
    <row r="142" spans="2:3" ht="15" customHeight="1">
      <c r="B142" s="31"/>
      <c r="C142" s="32"/>
    </row>
    <row r="143" spans="2:3" ht="15" customHeight="1">
      <c r="B143" s="31"/>
      <c r="C143" s="32"/>
    </row>
    <row r="144" spans="2:3" ht="15" customHeight="1">
      <c r="B144" s="31"/>
      <c r="C144" s="32"/>
    </row>
    <row r="145" spans="2:3" ht="15" customHeight="1">
      <c r="B145" s="31"/>
      <c r="C145" s="32"/>
    </row>
    <row r="146" spans="2:3" ht="15" customHeight="1">
      <c r="B146" s="31"/>
      <c r="C146" s="32"/>
    </row>
    <row r="147" spans="2:3" ht="15" customHeight="1">
      <c r="B147" s="31"/>
      <c r="C147" s="32"/>
    </row>
    <row r="148" spans="2:3" ht="15" customHeight="1">
      <c r="B148" s="31"/>
      <c r="C148" s="32"/>
    </row>
    <row r="149" spans="2:3" ht="15" customHeight="1">
      <c r="B149" s="31"/>
      <c r="C149" s="32"/>
    </row>
    <row r="150" spans="2:3" ht="15" customHeight="1">
      <c r="B150" s="31"/>
      <c r="C150" s="32"/>
    </row>
    <row r="151" spans="2:3" ht="15" customHeight="1">
      <c r="B151" s="31"/>
      <c r="C151" s="32"/>
    </row>
    <row r="152" spans="2:3" ht="15" customHeight="1">
      <c r="B152" s="31"/>
      <c r="C152" s="32"/>
    </row>
    <row r="153" spans="2:3" ht="15" customHeight="1">
      <c r="B153" s="31"/>
      <c r="C153" s="32"/>
    </row>
    <row r="154" spans="2:3" ht="15" customHeight="1">
      <c r="B154" s="31"/>
      <c r="C154" s="32"/>
    </row>
    <row r="155" spans="2:3" ht="15" customHeight="1">
      <c r="B155" s="31"/>
      <c r="C155" s="32"/>
    </row>
    <row r="156" spans="2:3" ht="15" customHeight="1">
      <c r="B156" s="31"/>
      <c r="C156" s="32"/>
    </row>
    <row r="157" spans="2:3" ht="15" customHeight="1">
      <c r="B157" s="31"/>
      <c r="C157" s="32"/>
    </row>
    <row r="158" spans="2:3" ht="15" customHeight="1">
      <c r="B158" s="31"/>
      <c r="C158" s="32"/>
    </row>
    <row r="159" spans="2:3" ht="15" customHeight="1">
      <c r="B159" s="31"/>
      <c r="C159" s="32"/>
    </row>
    <row r="160" spans="2:3" ht="15" customHeight="1">
      <c r="B160" s="31"/>
      <c r="C160" s="32"/>
    </row>
    <row r="161" spans="2:3" ht="15" customHeight="1">
      <c r="B161" s="31"/>
      <c r="C161" s="32"/>
    </row>
    <row r="162" spans="2:3" ht="15" customHeight="1">
      <c r="B162" s="31"/>
      <c r="C162" s="32"/>
    </row>
    <row r="163" spans="2:3" ht="15" customHeight="1">
      <c r="B163" s="31"/>
      <c r="C163" s="32"/>
    </row>
    <row r="164" spans="2:3" ht="15" customHeight="1">
      <c r="B164" s="31"/>
      <c r="C164" s="32"/>
    </row>
    <row r="165" spans="2:3" ht="15" customHeight="1">
      <c r="B165" s="31"/>
      <c r="C165" s="32"/>
    </row>
    <row r="166" spans="2:3" ht="15" customHeight="1">
      <c r="B166" s="31"/>
      <c r="C166" s="32"/>
    </row>
    <row r="167" spans="2:3" ht="15" customHeight="1">
      <c r="B167" s="31"/>
      <c r="C167" s="32"/>
    </row>
    <row r="168" spans="2:3" ht="15" customHeight="1">
      <c r="B168" s="31"/>
      <c r="C168" s="32"/>
    </row>
    <row r="169" spans="2:3" ht="15" customHeight="1">
      <c r="B169" s="31"/>
      <c r="C169" s="32"/>
    </row>
    <row r="170" spans="2:3" ht="15" customHeight="1">
      <c r="B170" s="31"/>
      <c r="C170" s="32"/>
    </row>
    <row r="171" spans="2:3" ht="15" customHeight="1">
      <c r="B171" s="31"/>
      <c r="C171" s="32"/>
    </row>
    <row r="172" spans="2:3" ht="15" customHeight="1">
      <c r="B172" s="31"/>
      <c r="C172" s="32"/>
    </row>
    <row r="173" spans="2:3" ht="15" customHeight="1">
      <c r="B173" s="31"/>
      <c r="C173" s="32"/>
    </row>
    <row r="174" spans="2:3" ht="15" customHeight="1">
      <c r="B174" s="31"/>
      <c r="C174" s="32"/>
    </row>
    <row r="175" spans="2:3" ht="15" customHeight="1">
      <c r="B175" s="31"/>
      <c r="C175" s="32"/>
    </row>
    <row r="176" spans="2:3" ht="15" customHeight="1">
      <c r="B176" s="31"/>
      <c r="C176" s="32"/>
    </row>
    <row r="177" spans="2:3" ht="15" customHeight="1">
      <c r="B177" s="31"/>
      <c r="C177" s="32"/>
    </row>
    <row r="178" spans="2:3" ht="15" customHeight="1">
      <c r="B178" s="31"/>
      <c r="C178" s="32"/>
    </row>
    <row r="179" spans="2:3" ht="15" customHeight="1">
      <c r="B179" s="31"/>
      <c r="C179" s="32"/>
    </row>
    <row r="180" spans="2:3" ht="15" customHeight="1">
      <c r="B180" s="31"/>
      <c r="C180" s="32"/>
    </row>
    <row r="181" spans="2:3" ht="15" customHeight="1">
      <c r="B181" s="31"/>
      <c r="C181" s="32"/>
    </row>
    <row r="182" spans="2:3" ht="15" customHeight="1">
      <c r="B182" s="31"/>
      <c r="C182" s="32"/>
    </row>
    <row r="183" spans="2:3" ht="15" customHeight="1">
      <c r="B183" s="31"/>
      <c r="C183" s="32"/>
    </row>
    <row r="184" spans="2:3" ht="15" customHeight="1">
      <c r="C184" s="32"/>
    </row>
    <row r="185" spans="2:3" ht="15" customHeight="1">
      <c r="C185" s="32"/>
    </row>
    <row r="186" spans="2:3" ht="15" customHeight="1">
      <c r="C186" s="32"/>
    </row>
    <row r="187" spans="2:3" ht="15" customHeight="1">
      <c r="C187" s="32"/>
    </row>
    <row r="188" spans="2:3" ht="15" customHeight="1">
      <c r="C188" s="32"/>
    </row>
    <row r="189" spans="2:3" ht="15" customHeight="1">
      <c r="C189" s="32"/>
    </row>
    <row r="190" spans="2:3" ht="15" customHeight="1">
      <c r="C190" s="32"/>
    </row>
    <row r="191" spans="2:3" ht="15" customHeight="1">
      <c r="C191" s="32"/>
    </row>
    <row r="192" spans="2:3" ht="15" customHeight="1">
      <c r="C192" s="32"/>
    </row>
    <row r="193" spans="3:3" ht="15" customHeight="1">
      <c r="C193" s="32"/>
    </row>
    <row r="194" spans="3:3" ht="15" customHeight="1">
      <c r="C194" s="32"/>
    </row>
    <row r="195" spans="3:3" ht="15" customHeight="1">
      <c r="C195" s="32"/>
    </row>
    <row r="196" spans="3:3" ht="15" customHeight="1">
      <c r="C196" s="32"/>
    </row>
    <row r="197" spans="3:3" ht="15" customHeight="1">
      <c r="C197" s="32"/>
    </row>
    <row r="198" spans="3:3" ht="15" customHeight="1">
      <c r="C198" s="32"/>
    </row>
    <row r="199" spans="3:3" ht="15" customHeight="1">
      <c r="C199" s="32"/>
    </row>
    <row r="200" spans="3:3" ht="15" customHeight="1">
      <c r="C200" s="32"/>
    </row>
    <row r="201" spans="3:3" ht="15" customHeight="1">
      <c r="C201" s="32"/>
    </row>
    <row r="202" spans="3:3" ht="15" customHeight="1">
      <c r="C202" s="32"/>
    </row>
    <row r="203" spans="3:3" ht="15" customHeight="1">
      <c r="C203" s="32"/>
    </row>
    <row r="204" spans="3:3" ht="15" customHeight="1">
      <c r="C204" s="32"/>
    </row>
    <row r="205" spans="3:3" ht="15" customHeight="1">
      <c r="C205" s="32"/>
    </row>
    <row r="206" spans="3:3" ht="15" customHeight="1">
      <c r="C206" s="32"/>
    </row>
    <row r="207" spans="3:3" ht="15" customHeight="1">
      <c r="C207" s="32"/>
    </row>
    <row r="208" spans="3:3" ht="15" customHeight="1">
      <c r="C208" s="32"/>
    </row>
    <row r="209" spans="3:3" ht="15" customHeight="1">
      <c r="C209" s="32"/>
    </row>
    <row r="210" spans="3:3" ht="15" customHeight="1">
      <c r="C210" s="32"/>
    </row>
    <row r="211" spans="3:3" ht="15" customHeight="1"/>
    <row r="212" spans="3:3" ht="15" customHeight="1"/>
    <row r="213" spans="3:3" ht="15" customHeight="1"/>
    <row r="214" spans="3:3" ht="15" customHeight="1"/>
    <row r="215" spans="3:3" ht="15" customHeight="1"/>
    <row r="216" spans="3:3" ht="15" customHeight="1"/>
    <row r="217" spans="3:3" ht="15" customHeight="1"/>
    <row r="218" spans="3:3" ht="15" customHeight="1"/>
    <row r="219" spans="3:3" ht="15" customHeight="1"/>
    <row r="220" spans="3:3" ht="15" customHeight="1"/>
    <row r="221" spans="3:3" ht="15" customHeight="1"/>
    <row r="222" spans="3:3" ht="15" customHeight="1"/>
    <row r="223" spans="3:3" ht="15" customHeight="1"/>
    <row r="224" spans="3:3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  <row r="1659" ht="15" customHeight="1"/>
    <row r="1660" ht="15" customHeight="1"/>
    <row r="1661" ht="15" customHeight="1"/>
    <row r="1662" ht="15" customHeight="1"/>
    <row r="1663" ht="15" customHeight="1"/>
    <row r="1664" ht="15" customHeight="1"/>
  </sheetData>
  <mergeCells count="1">
    <mergeCell ref="R3:S3"/>
  </mergeCells>
  <phoneticPr fontId="0" type="noConversion"/>
  <pageMargins left="0.59055118110236227" right="0.39370078740157483" top="0.39370078740157483" bottom="0.39370078740157483" header="0.11811023622047245" footer="0.11811023622047245"/>
  <pageSetup paperSize="9" scale="70" fitToWidth="2" orientation="portrait" verticalDpi="300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 enableFormatConditionsCalculation="0"/>
  <dimension ref="A1:P1616"/>
  <sheetViews>
    <sheetView workbookViewId="0"/>
  </sheetViews>
  <sheetFormatPr baseColWidth="10" defaultRowHeight="11.25"/>
  <cols>
    <col min="1" max="1" width="3.85546875" style="21" customWidth="1"/>
    <col min="2" max="2" width="9.28515625" style="21" customWidth="1"/>
    <col min="3" max="3" width="55.7109375" style="21" customWidth="1"/>
    <col min="4" max="6" width="10.7109375" style="21" customWidth="1"/>
    <col min="7" max="15" width="10.7109375" style="28" customWidth="1"/>
    <col min="16" max="16" width="8.7109375" style="28" hidden="1" customWidth="1"/>
    <col min="17" max="16384" width="11.42578125" style="21"/>
  </cols>
  <sheetData>
    <row r="1" spans="1:16" s="24" customFormat="1" ht="19.5" customHeight="1">
      <c r="A1" s="34" t="s">
        <v>1020</v>
      </c>
      <c r="B1" s="273"/>
      <c r="C1" s="273"/>
      <c r="G1" s="25"/>
      <c r="H1" s="25"/>
      <c r="I1" s="35"/>
      <c r="J1" s="35"/>
      <c r="K1" s="34"/>
      <c r="L1" s="35"/>
      <c r="M1" s="35"/>
      <c r="N1" s="35"/>
      <c r="O1" s="35"/>
      <c r="P1" s="35"/>
    </row>
    <row r="2" spans="1:16" s="24" customFormat="1" ht="19.5" customHeight="1">
      <c r="A2" s="753" t="s">
        <v>252</v>
      </c>
      <c r="B2" s="754"/>
      <c r="C2" s="773"/>
      <c r="F2" s="82"/>
      <c r="G2" s="25"/>
      <c r="H2" s="25"/>
      <c r="I2" s="35"/>
      <c r="J2" s="35"/>
      <c r="K2" s="76"/>
      <c r="L2" s="35"/>
      <c r="M2" s="35"/>
      <c r="N2" s="35"/>
      <c r="O2" s="35"/>
      <c r="P2" s="35"/>
    </row>
    <row r="3" spans="1:16" ht="12" customHeight="1">
      <c r="C3" s="27"/>
      <c r="J3" s="190"/>
      <c r="K3" s="190"/>
      <c r="L3" s="190"/>
      <c r="M3" s="190"/>
      <c r="N3" s="190"/>
      <c r="O3" s="190"/>
      <c r="P3" s="190"/>
    </row>
    <row r="4" spans="1:16" s="28" customFormat="1" ht="30" customHeight="1">
      <c r="A4" s="44" t="s">
        <v>781</v>
      </c>
      <c r="B4" s="45" t="s">
        <v>580</v>
      </c>
      <c r="C4" s="45" t="s">
        <v>58</v>
      </c>
      <c r="D4" s="45">
        <v>2000</v>
      </c>
      <c r="E4" s="47">
        <v>2001</v>
      </c>
      <c r="F4" s="46">
        <v>2002</v>
      </c>
      <c r="G4" s="46">
        <v>2003</v>
      </c>
      <c r="H4" s="46">
        <v>2004</v>
      </c>
      <c r="I4" s="46">
        <v>2005</v>
      </c>
      <c r="J4" s="46">
        <v>2006</v>
      </c>
      <c r="K4" s="46">
        <v>2007</v>
      </c>
      <c r="L4" s="46">
        <v>2008</v>
      </c>
      <c r="M4" s="46">
        <v>2009</v>
      </c>
      <c r="N4" s="46">
        <v>2010</v>
      </c>
      <c r="O4" s="46">
        <v>2011</v>
      </c>
      <c r="P4" s="46">
        <v>2011</v>
      </c>
    </row>
    <row r="5" spans="1:16" s="361" customFormat="1" ht="5.0999999999999996" customHeight="1">
      <c r="A5" s="251"/>
      <c r="B5" s="318"/>
      <c r="C5" s="321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18"/>
    </row>
    <row r="6" spans="1:16" s="52" customFormat="1" ht="12.75" customHeight="1">
      <c r="A6" s="79">
        <v>1</v>
      </c>
      <c r="B6" s="98" t="s">
        <v>178</v>
      </c>
      <c r="C6" s="385" t="s">
        <v>332</v>
      </c>
      <c r="D6" s="591">
        <v>76.583566094341975</v>
      </c>
      <c r="E6" s="591">
        <v>71.512844980045614</v>
      </c>
      <c r="F6" s="591">
        <v>85.155747600265542</v>
      </c>
      <c r="G6" s="591">
        <v>88.570500831651515</v>
      </c>
      <c r="H6" s="591">
        <v>73.485972934873601</v>
      </c>
      <c r="I6" s="613">
        <v>100</v>
      </c>
      <c r="J6" s="591">
        <v>97.841614189568659</v>
      </c>
      <c r="K6" s="591">
        <v>85.665101257648786</v>
      </c>
      <c r="L6" s="591">
        <v>80.881923726437464</v>
      </c>
      <c r="M6" s="591">
        <v>116.38518962160795</v>
      </c>
      <c r="N6" s="591">
        <v>119.83474529712943</v>
      </c>
      <c r="O6" s="591">
        <v>99.684402311154244</v>
      </c>
      <c r="P6" s="591">
        <v>0</v>
      </c>
    </row>
    <row r="7" spans="1:16" s="52" customFormat="1" ht="12.75" customHeight="1">
      <c r="A7" s="79">
        <v>2</v>
      </c>
      <c r="B7" s="98" t="s">
        <v>181</v>
      </c>
      <c r="C7" s="385" t="s">
        <v>336</v>
      </c>
      <c r="D7" s="591">
        <v>75.892735357114148</v>
      </c>
      <c r="E7" s="591">
        <v>75.798279862327504</v>
      </c>
      <c r="F7" s="591">
        <v>72.186097517484896</v>
      </c>
      <c r="G7" s="591">
        <v>76.811998822535188</v>
      </c>
      <c r="H7" s="591">
        <v>92.532548846980177</v>
      </c>
      <c r="I7" s="613">
        <v>100</v>
      </c>
      <c r="J7" s="591">
        <v>76.723683007705418</v>
      </c>
      <c r="K7" s="591">
        <v>69.764388182493946</v>
      </c>
      <c r="L7" s="591">
        <v>81.562560337228533</v>
      </c>
      <c r="M7" s="591">
        <v>74.685749075373352</v>
      </c>
      <c r="N7" s="591">
        <v>71.551509556182253</v>
      </c>
      <c r="O7" s="591">
        <v>82.633792219425601</v>
      </c>
      <c r="P7" s="591">
        <v>0</v>
      </c>
    </row>
    <row r="8" spans="1:16" s="52" customFormat="1" ht="12.75" customHeight="1">
      <c r="A8" s="79">
        <v>3</v>
      </c>
      <c r="B8" s="98" t="s">
        <v>184</v>
      </c>
      <c r="C8" s="385" t="s">
        <v>56</v>
      </c>
      <c r="D8" s="591">
        <v>97.451188608936889</v>
      </c>
      <c r="E8" s="591">
        <v>96.838855333230484</v>
      </c>
      <c r="F8" s="591">
        <v>97.280523385249523</v>
      </c>
      <c r="G8" s="591">
        <v>100.81204079243626</v>
      </c>
      <c r="H8" s="591">
        <v>99.634419126138184</v>
      </c>
      <c r="I8" s="613">
        <v>100</v>
      </c>
      <c r="J8" s="591">
        <v>93.341799691494572</v>
      </c>
      <c r="K8" s="591">
        <v>89.148990096410529</v>
      </c>
      <c r="L8" s="591">
        <v>89.992815323253254</v>
      </c>
      <c r="M8" s="591">
        <v>97.793704082312033</v>
      </c>
      <c r="N8" s="591">
        <v>91.0475124377447</v>
      </c>
      <c r="O8" s="591">
        <v>84.564222211948845</v>
      </c>
      <c r="P8" s="591">
        <v>0</v>
      </c>
    </row>
    <row r="9" spans="1:16" s="50" customFormat="1" ht="12.75" customHeight="1">
      <c r="A9" s="79">
        <v>4</v>
      </c>
      <c r="B9" s="98" t="s">
        <v>203</v>
      </c>
      <c r="C9" s="385" t="s">
        <v>350</v>
      </c>
      <c r="D9" s="591">
        <v>40.588521751195991</v>
      </c>
      <c r="E9" s="591">
        <v>38.070481852195861</v>
      </c>
      <c r="F9" s="591">
        <v>38.511161491820253</v>
      </c>
      <c r="G9" s="591">
        <v>55.300056911275853</v>
      </c>
      <c r="H9" s="591">
        <v>53.943947517070342</v>
      </c>
      <c r="I9" s="613">
        <v>100</v>
      </c>
      <c r="J9" s="591">
        <v>88.312111057691638</v>
      </c>
      <c r="K9" s="591">
        <v>100.95832683870054</v>
      </c>
      <c r="L9" s="591">
        <v>103.39735989218441</v>
      </c>
      <c r="M9" s="591">
        <v>88.73499020268585</v>
      </c>
      <c r="N9" s="591">
        <v>102.20554685912934</v>
      </c>
      <c r="O9" s="591">
        <v>98.112518454927937</v>
      </c>
      <c r="P9" s="591">
        <v>0</v>
      </c>
    </row>
    <row r="10" spans="1:16" s="51" customFormat="1" ht="12.75" customHeight="1">
      <c r="A10" s="79">
        <v>5</v>
      </c>
      <c r="B10" s="98" t="s">
        <v>208</v>
      </c>
      <c r="C10" s="385" t="s">
        <v>353</v>
      </c>
      <c r="D10" s="591">
        <v>138.41195616672005</v>
      </c>
      <c r="E10" s="591">
        <v>133.62404348998476</v>
      </c>
      <c r="F10" s="591">
        <v>128.20468648505451</v>
      </c>
      <c r="G10" s="591">
        <v>105.76321101560706</v>
      </c>
      <c r="H10" s="591">
        <v>105.47966067247123</v>
      </c>
      <c r="I10" s="613">
        <v>100</v>
      </c>
      <c r="J10" s="591">
        <v>109.2653013400982</v>
      </c>
      <c r="K10" s="591">
        <v>107.63167367223315</v>
      </c>
      <c r="L10" s="591">
        <v>101.16293681636195</v>
      </c>
      <c r="M10" s="591">
        <v>117.46025994436813</v>
      </c>
      <c r="N10" s="591">
        <v>108.87293214723695</v>
      </c>
      <c r="O10" s="591">
        <v>93.524157926321323</v>
      </c>
      <c r="P10" s="591">
        <v>0</v>
      </c>
    </row>
    <row r="11" spans="1:16" s="52" customFormat="1" ht="12.75" customHeight="1">
      <c r="A11" s="79">
        <v>6</v>
      </c>
      <c r="B11" s="98" t="s">
        <v>215</v>
      </c>
      <c r="C11" s="385" t="s">
        <v>745</v>
      </c>
      <c r="D11" s="591">
        <v>97.460009663123785</v>
      </c>
      <c r="E11" s="591">
        <v>100.77390955615087</v>
      </c>
      <c r="F11" s="591">
        <v>100.48665671364556</v>
      </c>
      <c r="G11" s="591">
        <v>99.716431594384275</v>
      </c>
      <c r="H11" s="591">
        <v>96.484471762745528</v>
      </c>
      <c r="I11" s="613">
        <v>100</v>
      </c>
      <c r="J11" s="591">
        <v>100.50528371500236</v>
      </c>
      <c r="K11" s="591">
        <v>111.09958138303466</v>
      </c>
      <c r="L11" s="591">
        <v>106.0688836910445</v>
      </c>
      <c r="M11" s="591">
        <v>101.41544751051212</v>
      </c>
      <c r="N11" s="591">
        <v>98.295747648956734</v>
      </c>
      <c r="O11" s="591">
        <v>96.153489061975634</v>
      </c>
      <c r="P11" s="591">
        <v>0</v>
      </c>
    </row>
    <row r="12" spans="1:16" s="52" customFormat="1" ht="12.75" customHeight="1">
      <c r="A12" s="79">
        <v>7</v>
      </c>
      <c r="B12" s="98" t="s">
        <v>218</v>
      </c>
      <c r="C12" s="385" t="s">
        <v>362</v>
      </c>
      <c r="D12" s="591">
        <v>113.71546746571566</v>
      </c>
      <c r="E12" s="591">
        <v>110.46531040808149</v>
      </c>
      <c r="F12" s="591">
        <v>111.22633521841909</v>
      </c>
      <c r="G12" s="591">
        <v>108.51717737878295</v>
      </c>
      <c r="H12" s="591">
        <v>106.43336730426287</v>
      </c>
      <c r="I12" s="613">
        <v>100</v>
      </c>
      <c r="J12" s="591">
        <v>99.372660307137352</v>
      </c>
      <c r="K12" s="591">
        <v>81.596196026108899</v>
      </c>
      <c r="L12" s="591">
        <v>85.828613019719739</v>
      </c>
      <c r="M12" s="591">
        <v>88.588423633384153</v>
      </c>
      <c r="N12" s="591">
        <v>96.354098174317997</v>
      </c>
      <c r="O12" s="591">
        <v>86.27291184038188</v>
      </c>
      <c r="P12" s="591">
        <v>0</v>
      </c>
    </row>
    <row r="13" spans="1:16" s="52" customFormat="1" ht="12.75" customHeight="1">
      <c r="A13" s="79">
        <v>8</v>
      </c>
      <c r="B13" s="98" t="s">
        <v>219</v>
      </c>
      <c r="C13" s="385" t="s">
        <v>220</v>
      </c>
      <c r="D13" s="591">
        <v>102.19845920394286</v>
      </c>
      <c r="E13" s="591">
        <v>99.333340588740242</v>
      </c>
      <c r="F13" s="591">
        <v>96.493201690632034</v>
      </c>
      <c r="G13" s="591">
        <v>97.633296565951071</v>
      </c>
      <c r="H13" s="591">
        <v>98.232546908774637</v>
      </c>
      <c r="I13" s="613">
        <v>100</v>
      </c>
      <c r="J13" s="591">
        <v>100.68751772085098</v>
      </c>
      <c r="K13" s="591">
        <v>95.894202829996573</v>
      </c>
      <c r="L13" s="591">
        <v>94.220348108710667</v>
      </c>
      <c r="M13" s="591">
        <v>103.35018778771523</v>
      </c>
      <c r="N13" s="591">
        <v>97.658050334644926</v>
      </c>
      <c r="O13" s="591">
        <v>89.720320970825426</v>
      </c>
      <c r="P13" s="591">
        <v>0</v>
      </c>
    </row>
    <row r="14" spans="1:16" s="52" customFormat="1" ht="12.75" customHeight="1">
      <c r="A14" s="79">
        <v>9</v>
      </c>
      <c r="B14" s="98" t="s">
        <v>225</v>
      </c>
      <c r="C14" s="385" t="s">
        <v>369</v>
      </c>
      <c r="D14" s="591">
        <v>97.798789797836449</v>
      </c>
      <c r="E14" s="591">
        <v>96.072932817576145</v>
      </c>
      <c r="F14" s="591">
        <v>103.27614463106869</v>
      </c>
      <c r="G14" s="591">
        <v>104.64668733696492</v>
      </c>
      <c r="H14" s="591">
        <v>103.44940340854953</v>
      </c>
      <c r="I14" s="613">
        <v>100</v>
      </c>
      <c r="J14" s="591">
        <v>98.347880297169326</v>
      </c>
      <c r="K14" s="591">
        <v>83.645624547455881</v>
      </c>
      <c r="L14" s="591">
        <v>90.602990658956045</v>
      </c>
      <c r="M14" s="591">
        <v>83.272243826887475</v>
      </c>
      <c r="N14" s="591">
        <v>98.157783622166576</v>
      </c>
      <c r="O14" s="591">
        <v>86.70058825901657</v>
      </c>
      <c r="P14" s="591">
        <v>0</v>
      </c>
    </row>
    <row r="15" spans="1:16" s="52" customFormat="1" ht="12.75" customHeight="1">
      <c r="A15" s="79">
        <v>10</v>
      </c>
      <c r="B15" s="98" t="s">
        <v>674</v>
      </c>
      <c r="C15" s="385" t="s">
        <v>227</v>
      </c>
      <c r="D15" s="591">
        <v>95.126917832128271</v>
      </c>
      <c r="E15" s="591">
        <v>91.322575269147023</v>
      </c>
      <c r="F15" s="591">
        <v>80.417525128441909</v>
      </c>
      <c r="G15" s="591">
        <v>89.864534621106657</v>
      </c>
      <c r="H15" s="591">
        <v>96.397669510154202</v>
      </c>
      <c r="I15" s="613">
        <v>100</v>
      </c>
      <c r="J15" s="591">
        <v>101.65290251405801</v>
      </c>
      <c r="K15" s="591">
        <v>94.150927955301981</v>
      </c>
      <c r="L15" s="591">
        <v>102.79654771133104</v>
      </c>
      <c r="M15" s="591">
        <v>87.348910310012386</v>
      </c>
      <c r="N15" s="591">
        <v>93.057786376407392</v>
      </c>
      <c r="O15" s="591">
        <v>77.726133813120441</v>
      </c>
      <c r="P15" s="591">
        <v>0</v>
      </c>
    </row>
    <row r="16" spans="1:16" s="52" customFormat="1" ht="12.75" customHeight="1">
      <c r="A16" s="79">
        <v>11</v>
      </c>
      <c r="B16" s="98" t="s">
        <v>675</v>
      </c>
      <c r="C16" s="385" t="s">
        <v>61</v>
      </c>
      <c r="D16" s="591">
        <v>129.25116254921011</v>
      </c>
      <c r="E16" s="591">
        <v>134.72936705800052</v>
      </c>
      <c r="F16" s="591">
        <v>129.57649081774451</v>
      </c>
      <c r="G16" s="591">
        <v>114.53964241307808</v>
      </c>
      <c r="H16" s="591">
        <v>99.965331766175993</v>
      </c>
      <c r="I16" s="613">
        <v>100</v>
      </c>
      <c r="J16" s="591">
        <v>104.18241255349021</v>
      </c>
      <c r="K16" s="591">
        <v>96.744333514234711</v>
      </c>
      <c r="L16" s="591">
        <v>67.996803873547876</v>
      </c>
      <c r="M16" s="591">
        <v>98.338977771672404</v>
      </c>
      <c r="N16" s="591">
        <v>91.176013463760057</v>
      </c>
      <c r="O16" s="591">
        <v>82.981262985756103</v>
      </c>
      <c r="P16" s="591">
        <v>0</v>
      </c>
    </row>
    <row r="17" spans="1:16" s="52" customFormat="1" ht="12.75" customHeight="1">
      <c r="A17" s="79">
        <v>12</v>
      </c>
      <c r="B17" s="98" t="s">
        <v>676</v>
      </c>
      <c r="C17" s="385" t="s">
        <v>370</v>
      </c>
      <c r="D17" s="591">
        <v>118.34734443010544</v>
      </c>
      <c r="E17" s="591">
        <v>105.24544091657798</v>
      </c>
      <c r="F17" s="591">
        <v>102.32609566077097</v>
      </c>
      <c r="G17" s="591">
        <v>103.79380461542674</v>
      </c>
      <c r="H17" s="591">
        <v>101.97592451825328</v>
      </c>
      <c r="I17" s="613">
        <v>100</v>
      </c>
      <c r="J17" s="591">
        <v>109.96692496258953</v>
      </c>
      <c r="K17" s="591">
        <v>98.191945821441621</v>
      </c>
      <c r="L17" s="591">
        <v>99.261660281801056</v>
      </c>
      <c r="M17" s="591">
        <v>103.66584255524806</v>
      </c>
      <c r="N17" s="591">
        <v>103.49033687117321</v>
      </c>
      <c r="O17" s="591">
        <v>91.398664364652362</v>
      </c>
      <c r="P17" s="591">
        <v>0</v>
      </c>
    </row>
    <row r="18" spans="1:16" s="52" customFormat="1" ht="12.75" customHeight="1">
      <c r="A18" s="79">
        <v>13</v>
      </c>
      <c r="B18" s="98" t="s">
        <v>677</v>
      </c>
      <c r="C18" s="385" t="s">
        <v>228</v>
      </c>
      <c r="D18" s="591">
        <v>92.395116532166028</v>
      </c>
      <c r="E18" s="591">
        <v>93.717656540897977</v>
      </c>
      <c r="F18" s="591">
        <v>97.11084006574751</v>
      </c>
      <c r="G18" s="591">
        <v>95.480432369078088</v>
      </c>
      <c r="H18" s="591">
        <v>98.03975527674541</v>
      </c>
      <c r="I18" s="613">
        <v>100</v>
      </c>
      <c r="J18" s="591">
        <v>103.25062813123095</v>
      </c>
      <c r="K18" s="591">
        <v>92.978351083766469</v>
      </c>
      <c r="L18" s="591">
        <v>97.742084598485263</v>
      </c>
      <c r="M18" s="591">
        <v>108.45177721511089</v>
      </c>
      <c r="N18" s="591">
        <v>106.14827283748465</v>
      </c>
      <c r="O18" s="591">
        <v>97.298687741878723</v>
      </c>
      <c r="P18" s="591">
        <v>0</v>
      </c>
    </row>
    <row r="19" spans="1:16" s="52" customFormat="1" ht="12.75" customHeight="1">
      <c r="A19" s="79">
        <v>14</v>
      </c>
      <c r="B19" s="98" t="s">
        <v>678</v>
      </c>
      <c r="C19" s="385" t="s">
        <v>229</v>
      </c>
      <c r="D19" s="591">
        <v>125.24170807168755</v>
      </c>
      <c r="E19" s="591">
        <v>122.13721519185926</v>
      </c>
      <c r="F19" s="591">
        <v>125.12578040916731</v>
      </c>
      <c r="G19" s="591">
        <v>117.87017769138335</v>
      </c>
      <c r="H19" s="591">
        <v>108.06018532167825</v>
      </c>
      <c r="I19" s="613">
        <v>100</v>
      </c>
      <c r="J19" s="591">
        <v>98.886008998481273</v>
      </c>
      <c r="K19" s="591">
        <v>94.334428566255696</v>
      </c>
      <c r="L19" s="591">
        <v>97.14943519996234</v>
      </c>
      <c r="M19" s="591">
        <v>114.22650984789151</v>
      </c>
      <c r="N19" s="591">
        <v>109.91068392904535</v>
      </c>
      <c r="O19" s="591">
        <v>103.90330642488148</v>
      </c>
      <c r="P19" s="591">
        <v>0</v>
      </c>
    </row>
    <row r="20" spans="1:16" s="52" customFormat="1" ht="12.75" customHeight="1">
      <c r="A20" s="79">
        <v>15</v>
      </c>
      <c r="B20" s="98" t="s">
        <v>679</v>
      </c>
      <c r="C20" s="385" t="s">
        <v>371</v>
      </c>
      <c r="D20" s="591">
        <v>115.04554846934374</v>
      </c>
      <c r="E20" s="591">
        <v>111.85343823662404</v>
      </c>
      <c r="F20" s="591">
        <v>109.23109084473349</v>
      </c>
      <c r="G20" s="591">
        <v>105.02233817831355</v>
      </c>
      <c r="H20" s="591">
        <v>101.70093666318279</v>
      </c>
      <c r="I20" s="613">
        <v>100</v>
      </c>
      <c r="J20" s="591">
        <v>112.91422696813763</v>
      </c>
      <c r="K20" s="591">
        <v>100.05237128046178</v>
      </c>
      <c r="L20" s="591">
        <v>108.00940671939902</v>
      </c>
      <c r="M20" s="591">
        <v>98.234883402950743</v>
      </c>
      <c r="N20" s="591">
        <v>100.47631484705005</v>
      </c>
      <c r="O20" s="591">
        <v>88.366048588766034</v>
      </c>
      <c r="P20" s="591">
        <v>0</v>
      </c>
    </row>
    <row r="21" spans="1:16" s="52" customFormat="1" ht="12.75" customHeight="1">
      <c r="A21" s="79">
        <v>16</v>
      </c>
      <c r="B21" s="98" t="s">
        <v>231</v>
      </c>
      <c r="C21" s="385" t="s">
        <v>258</v>
      </c>
      <c r="D21" s="591">
        <v>100.30451006919346</v>
      </c>
      <c r="E21" s="591">
        <v>107.46259546716313</v>
      </c>
      <c r="F21" s="591">
        <v>99.114157719411409</v>
      </c>
      <c r="G21" s="591">
        <v>100.54299808101842</v>
      </c>
      <c r="H21" s="591">
        <v>97.673069862139684</v>
      </c>
      <c r="I21" s="613">
        <v>100</v>
      </c>
      <c r="J21" s="591">
        <v>108.93503658859962</v>
      </c>
      <c r="K21" s="591">
        <v>88.575293656647958</v>
      </c>
      <c r="L21" s="591">
        <v>94.761645133338163</v>
      </c>
      <c r="M21" s="591">
        <v>84.383454331408004</v>
      </c>
      <c r="N21" s="591">
        <v>91.969393243264975</v>
      </c>
      <c r="O21" s="591">
        <v>77.142763021886338</v>
      </c>
      <c r="P21" s="591">
        <v>0</v>
      </c>
    </row>
    <row r="22" spans="1:16" s="52" customFormat="1" ht="12.75" customHeight="1">
      <c r="A22" s="79">
        <v>17</v>
      </c>
      <c r="B22" s="98" t="s">
        <v>232</v>
      </c>
      <c r="C22" s="385" t="s">
        <v>372</v>
      </c>
      <c r="D22" s="591">
        <v>97.699449754491326</v>
      </c>
      <c r="E22" s="591">
        <v>100.96604001657379</v>
      </c>
      <c r="F22" s="591">
        <v>100.06874795852818</v>
      </c>
      <c r="G22" s="591">
        <v>99.239667040440921</v>
      </c>
      <c r="H22" s="591">
        <v>94.983556315194591</v>
      </c>
      <c r="I22" s="613">
        <v>100</v>
      </c>
      <c r="J22" s="591">
        <v>108.73320032259089</v>
      </c>
      <c r="K22" s="591">
        <v>93.271293210986201</v>
      </c>
      <c r="L22" s="591">
        <v>96.65548452386524</v>
      </c>
      <c r="M22" s="591">
        <v>90.772867908201732</v>
      </c>
      <c r="N22" s="591">
        <v>91.72116326469849</v>
      </c>
      <c r="O22" s="591">
        <v>78.861188081199032</v>
      </c>
      <c r="P22" s="591">
        <v>0</v>
      </c>
    </row>
    <row r="23" spans="1:16" s="52" customFormat="1" ht="12.75" customHeight="1">
      <c r="A23" s="79">
        <v>18</v>
      </c>
      <c r="B23" s="98" t="s">
        <v>233</v>
      </c>
      <c r="C23" s="385" t="s">
        <v>234</v>
      </c>
      <c r="D23" s="591">
        <v>116.48548029600371</v>
      </c>
      <c r="E23" s="591">
        <v>121.62322319682315</v>
      </c>
      <c r="F23" s="591">
        <v>112.21853647802986</v>
      </c>
      <c r="G23" s="591">
        <v>104.24691688581755</v>
      </c>
      <c r="H23" s="591">
        <v>98.787756859441018</v>
      </c>
      <c r="I23" s="613">
        <v>100</v>
      </c>
      <c r="J23" s="591">
        <v>94.411806987212984</v>
      </c>
      <c r="K23" s="591">
        <v>80.713517992685652</v>
      </c>
      <c r="L23" s="591">
        <v>85.117695006046077</v>
      </c>
      <c r="M23" s="591">
        <v>74.311901895471792</v>
      </c>
      <c r="N23" s="591">
        <v>78.389392426548682</v>
      </c>
      <c r="O23" s="591">
        <v>68.831677196436559</v>
      </c>
      <c r="P23" s="591">
        <v>0</v>
      </c>
    </row>
    <row r="24" spans="1:16" s="52" customFormat="1" ht="5.25" customHeight="1">
      <c r="A24" s="72"/>
      <c r="B24" s="65"/>
      <c r="C24" s="73"/>
      <c r="D24" s="591"/>
      <c r="E24" s="591"/>
      <c r="F24" s="591"/>
      <c r="G24" s="591"/>
      <c r="H24" s="591"/>
      <c r="I24" s="613"/>
      <c r="J24" s="591"/>
      <c r="K24" s="591"/>
      <c r="L24" s="591"/>
      <c r="M24" s="591"/>
      <c r="N24" s="591"/>
      <c r="O24" s="591"/>
      <c r="P24" s="235"/>
    </row>
    <row r="25" spans="1:16" s="52" customFormat="1" ht="15" customHeight="1">
      <c r="A25" s="72">
        <v>19</v>
      </c>
      <c r="B25" s="66"/>
      <c r="C25" s="320" t="s">
        <v>740</v>
      </c>
      <c r="D25" s="591">
        <v>101.36420447844783</v>
      </c>
      <c r="E25" s="591">
        <v>99.591595862754474</v>
      </c>
      <c r="F25" s="591">
        <v>97.746517719244792</v>
      </c>
      <c r="G25" s="591">
        <v>99.439649468834091</v>
      </c>
      <c r="H25" s="591">
        <v>99.104686284031501</v>
      </c>
      <c r="I25" s="613">
        <v>100</v>
      </c>
      <c r="J25" s="591">
        <v>98.544214106056273</v>
      </c>
      <c r="K25" s="591">
        <v>92.866212223924961</v>
      </c>
      <c r="L25" s="591">
        <v>92.428071574341999</v>
      </c>
      <c r="M25" s="591">
        <v>90.861707339369232</v>
      </c>
      <c r="N25" s="591">
        <v>93.104373600471561</v>
      </c>
      <c r="O25" s="591">
        <v>86.993646011197541</v>
      </c>
      <c r="P25" s="235"/>
    </row>
    <row r="26" spans="1:16" ht="15" customHeight="1">
      <c r="A26" s="48"/>
      <c r="B26" s="51" t="s">
        <v>754</v>
      </c>
      <c r="C26" s="59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</row>
    <row r="27" spans="1:16" ht="15" customHeight="1">
      <c r="B27" s="15" t="s">
        <v>0</v>
      </c>
      <c r="C27" s="31"/>
    </row>
    <row r="28" spans="1:16" ht="12" customHeight="1">
      <c r="B28" s="559" t="s">
        <v>1021</v>
      </c>
      <c r="C28" s="31"/>
    </row>
    <row r="29" spans="1:16" ht="12" customHeight="1">
      <c r="B29" s="15" t="s">
        <v>14</v>
      </c>
    </row>
    <row r="30" spans="1:16" ht="12" customHeight="1">
      <c r="B30" s="31"/>
      <c r="C30" s="32"/>
    </row>
    <row r="31" spans="1:16" ht="12" customHeight="1">
      <c r="B31" s="31"/>
      <c r="C31" s="32"/>
    </row>
    <row r="32" spans="1:16" ht="12" customHeight="1">
      <c r="B32" s="31"/>
      <c r="C32" s="32"/>
    </row>
    <row r="33" spans="2:3" ht="12" customHeight="1">
      <c r="B33" s="31"/>
      <c r="C33" s="32"/>
    </row>
    <row r="34" spans="2:3" ht="12" customHeight="1">
      <c r="B34" s="31"/>
      <c r="C34" s="32"/>
    </row>
    <row r="35" spans="2:3" ht="12" customHeight="1">
      <c r="B35" s="31"/>
      <c r="C35" s="32"/>
    </row>
    <row r="36" spans="2:3" ht="12" customHeight="1">
      <c r="B36" s="31"/>
      <c r="C36" s="32"/>
    </row>
    <row r="37" spans="2:3" ht="12" customHeight="1">
      <c r="B37" s="31"/>
      <c r="C37" s="32"/>
    </row>
    <row r="38" spans="2:3" ht="15" customHeight="1">
      <c r="B38" s="31"/>
      <c r="C38" s="32"/>
    </row>
    <row r="39" spans="2:3" ht="15" customHeight="1">
      <c r="B39" s="31"/>
      <c r="C39" s="32"/>
    </row>
    <row r="40" spans="2:3" ht="15" customHeight="1">
      <c r="B40" s="31"/>
      <c r="C40" s="32"/>
    </row>
    <row r="41" spans="2:3" ht="15" customHeight="1">
      <c r="B41" s="31"/>
      <c r="C41" s="32"/>
    </row>
    <row r="42" spans="2:3" ht="15" customHeight="1">
      <c r="B42" s="31"/>
      <c r="C42" s="32"/>
    </row>
    <row r="43" spans="2:3" ht="15" customHeight="1">
      <c r="B43" s="31"/>
      <c r="C43" s="32"/>
    </row>
    <row r="44" spans="2:3" ht="15" customHeight="1">
      <c r="B44" s="31"/>
      <c r="C44" s="32"/>
    </row>
    <row r="45" spans="2:3" ht="15" customHeight="1">
      <c r="B45" s="31"/>
      <c r="C45" s="32"/>
    </row>
    <row r="46" spans="2:3" ht="15" customHeight="1">
      <c r="B46" s="31"/>
      <c r="C46" s="32"/>
    </row>
    <row r="47" spans="2:3" ht="15" customHeight="1">
      <c r="B47" s="31"/>
      <c r="C47" s="32"/>
    </row>
    <row r="48" spans="2:3" ht="15" customHeight="1">
      <c r="B48" s="31"/>
      <c r="C48" s="32"/>
    </row>
    <row r="49" spans="2:3" ht="15" customHeight="1">
      <c r="B49" s="31"/>
      <c r="C49" s="32"/>
    </row>
    <row r="50" spans="2:3" ht="15" customHeight="1">
      <c r="B50" s="31"/>
      <c r="C50" s="32"/>
    </row>
    <row r="51" spans="2:3" ht="15" customHeight="1">
      <c r="B51" s="31"/>
      <c r="C51" s="32"/>
    </row>
    <row r="52" spans="2:3" ht="15" customHeight="1">
      <c r="B52" s="31"/>
      <c r="C52" s="32"/>
    </row>
    <row r="53" spans="2:3" ht="15" customHeight="1">
      <c r="B53" s="31"/>
      <c r="C53" s="32"/>
    </row>
    <row r="54" spans="2:3" ht="15" customHeight="1">
      <c r="B54" s="31"/>
      <c r="C54" s="32"/>
    </row>
    <row r="55" spans="2:3" ht="15" customHeight="1">
      <c r="B55" s="31"/>
      <c r="C55" s="32"/>
    </row>
    <row r="56" spans="2:3" ht="15" customHeight="1">
      <c r="B56" s="31"/>
      <c r="C56" s="32"/>
    </row>
    <row r="57" spans="2:3" ht="15" customHeight="1">
      <c r="B57" s="31"/>
      <c r="C57" s="32"/>
    </row>
    <row r="58" spans="2:3" ht="15" customHeight="1">
      <c r="B58" s="31"/>
      <c r="C58" s="32"/>
    </row>
    <row r="59" spans="2:3" ht="15" customHeight="1">
      <c r="B59" s="31"/>
      <c r="C59" s="32"/>
    </row>
    <row r="60" spans="2:3" ht="15" customHeight="1">
      <c r="B60" s="31"/>
      <c r="C60" s="32"/>
    </row>
    <row r="61" spans="2:3" ht="15" customHeight="1">
      <c r="B61" s="31"/>
      <c r="C61" s="32"/>
    </row>
    <row r="62" spans="2:3" ht="15" customHeight="1">
      <c r="B62" s="31"/>
      <c r="C62" s="32"/>
    </row>
    <row r="63" spans="2:3" ht="15" customHeight="1">
      <c r="B63" s="31"/>
      <c r="C63" s="32"/>
    </row>
    <row r="64" spans="2:3" ht="15" customHeight="1">
      <c r="B64" s="31"/>
      <c r="C64" s="32"/>
    </row>
    <row r="65" spans="2:3" ht="15" customHeight="1">
      <c r="B65" s="31"/>
      <c r="C65" s="32"/>
    </row>
    <row r="66" spans="2:3" ht="15" customHeight="1">
      <c r="B66" s="31"/>
      <c r="C66" s="32"/>
    </row>
    <row r="67" spans="2:3" ht="15" customHeight="1">
      <c r="B67" s="31"/>
      <c r="C67" s="32"/>
    </row>
    <row r="68" spans="2:3" ht="15" customHeight="1">
      <c r="B68" s="31"/>
      <c r="C68" s="32"/>
    </row>
    <row r="69" spans="2:3" ht="15" customHeight="1">
      <c r="B69" s="31"/>
      <c r="C69" s="32"/>
    </row>
    <row r="70" spans="2:3" ht="15" customHeight="1">
      <c r="B70" s="31"/>
      <c r="C70" s="32"/>
    </row>
    <row r="71" spans="2:3" ht="15" customHeight="1">
      <c r="B71" s="31"/>
      <c r="C71" s="32"/>
    </row>
    <row r="72" spans="2:3" ht="15" customHeight="1">
      <c r="B72" s="31"/>
      <c r="C72" s="32"/>
    </row>
    <row r="73" spans="2:3" ht="15" customHeight="1">
      <c r="B73" s="31"/>
      <c r="C73" s="32"/>
    </row>
    <row r="74" spans="2:3" ht="15" customHeight="1">
      <c r="B74" s="31"/>
      <c r="C74" s="32"/>
    </row>
    <row r="75" spans="2:3" ht="15" customHeight="1">
      <c r="B75" s="31"/>
      <c r="C75" s="32"/>
    </row>
    <row r="76" spans="2:3" ht="15" customHeight="1">
      <c r="B76" s="31"/>
      <c r="C76" s="32"/>
    </row>
    <row r="77" spans="2:3" ht="15" customHeight="1">
      <c r="B77" s="31"/>
      <c r="C77" s="32"/>
    </row>
    <row r="78" spans="2:3" ht="15" customHeight="1">
      <c r="B78" s="31"/>
      <c r="C78" s="32"/>
    </row>
    <row r="79" spans="2:3" ht="15" customHeight="1">
      <c r="B79" s="31"/>
      <c r="C79" s="32"/>
    </row>
    <row r="80" spans="2:3" ht="15" customHeight="1">
      <c r="B80" s="31"/>
      <c r="C80" s="32"/>
    </row>
    <row r="81" spans="2:3" ht="15" customHeight="1">
      <c r="B81" s="31"/>
      <c r="C81" s="32"/>
    </row>
    <row r="82" spans="2:3" ht="15" customHeight="1">
      <c r="B82" s="31"/>
      <c r="C82" s="32"/>
    </row>
    <row r="83" spans="2:3" ht="15" customHeight="1">
      <c r="B83" s="31"/>
      <c r="C83" s="32"/>
    </row>
    <row r="84" spans="2:3" ht="15" customHeight="1">
      <c r="B84" s="31"/>
      <c r="C84" s="32"/>
    </row>
    <row r="85" spans="2:3" ht="15" customHeight="1">
      <c r="B85" s="31"/>
      <c r="C85" s="32"/>
    </row>
    <row r="86" spans="2:3" ht="15" customHeight="1">
      <c r="B86" s="31"/>
      <c r="C86" s="32"/>
    </row>
    <row r="87" spans="2:3" ht="15" customHeight="1">
      <c r="B87" s="31"/>
      <c r="C87" s="32"/>
    </row>
    <row r="88" spans="2:3" ht="15" customHeight="1">
      <c r="B88" s="31"/>
      <c r="C88" s="32"/>
    </row>
    <row r="89" spans="2:3" ht="15" customHeight="1">
      <c r="B89" s="31"/>
      <c r="C89" s="32"/>
    </row>
    <row r="90" spans="2:3" ht="15" customHeight="1">
      <c r="B90" s="31"/>
      <c r="C90" s="32"/>
    </row>
    <row r="91" spans="2:3" ht="15" customHeight="1">
      <c r="B91" s="31"/>
      <c r="C91" s="32"/>
    </row>
    <row r="92" spans="2:3" ht="15" customHeight="1">
      <c r="B92" s="31"/>
      <c r="C92" s="32"/>
    </row>
    <row r="93" spans="2:3" ht="15" customHeight="1">
      <c r="B93" s="31"/>
      <c r="C93" s="32"/>
    </row>
    <row r="94" spans="2:3" ht="15" customHeight="1">
      <c r="B94" s="31"/>
      <c r="C94" s="32"/>
    </row>
    <row r="95" spans="2:3" ht="15" customHeight="1">
      <c r="B95" s="31"/>
      <c r="C95" s="32"/>
    </row>
    <row r="96" spans="2:3" ht="15" customHeight="1">
      <c r="B96" s="31"/>
      <c r="C96" s="32"/>
    </row>
    <row r="97" spans="2:3" ht="15" customHeight="1">
      <c r="B97" s="31"/>
      <c r="C97" s="32"/>
    </row>
    <row r="98" spans="2:3" ht="15" customHeight="1">
      <c r="B98" s="31"/>
      <c r="C98" s="32"/>
    </row>
    <row r="99" spans="2:3" ht="15" customHeight="1">
      <c r="B99" s="31"/>
      <c r="C99" s="32"/>
    </row>
    <row r="100" spans="2:3" ht="15" customHeight="1">
      <c r="B100" s="31"/>
      <c r="C100" s="32"/>
    </row>
    <row r="101" spans="2:3" ht="15" customHeight="1">
      <c r="B101" s="31"/>
      <c r="C101" s="32"/>
    </row>
    <row r="102" spans="2:3" ht="15" customHeight="1">
      <c r="B102" s="31"/>
      <c r="C102" s="32"/>
    </row>
    <row r="103" spans="2:3" ht="15" customHeight="1">
      <c r="B103" s="31"/>
      <c r="C103" s="32"/>
    </row>
    <row r="104" spans="2:3" ht="15" customHeight="1">
      <c r="B104" s="31"/>
      <c r="C104" s="32"/>
    </row>
    <row r="105" spans="2:3" ht="15" customHeight="1">
      <c r="B105" s="31"/>
      <c r="C105" s="32"/>
    </row>
    <row r="106" spans="2:3" ht="15" customHeight="1">
      <c r="B106" s="31"/>
      <c r="C106" s="32"/>
    </row>
    <row r="107" spans="2:3" ht="15" customHeight="1">
      <c r="B107" s="31"/>
      <c r="C107" s="32"/>
    </row>
    <row r="108" spans="2:3" ht="15" customHeight="1">
      <c r="B108" s="31"/>
      <c r="C108" s="32"/>
    </row>
    <row r="109" spans="2:3" ht="15" customHeight="1">
      <c r="B109" s="31"/>
      <c r="C109" s="32"/>
    </row>
    <row r="110" spans="2:3" ht="15" customHeight="1">
      <c r="B110" s="31"/>
      <c r="C110" s="32"/>
    </row>
    <row r="111" spans="2:3" ht="15" customHeight="1">
      <c r="B111" s="31"/>
      <c r="C111" s="32"/>
    </row>
    <row r="112" spans="2:3" ht="15" customHeight="1">
      <c r="B112" s="31"/>
      <c r="C112" s="32"/>
    </row>
    <row r="113" spans="2:3" ht="15" customHeight="1">
      <c r="B113" s="31"/>
      <c r="C113" s="32"/>
    </row>
    <row r="114" spans="2:3" ht="15" customHeight="1">
      <c r="B114" s="31"/>
      <c r="C114" s="32"/>
    </row>
    <row r="115" spans="2:3" ht="15" customHeight="1">
      <c r="B115" s="31"/>
      <c r="C115" s="32"/>
    </row>
    <row r="116" spans="2:3" ht="15" customHeight="1">
      <c r="B116" s="31"/>
      <c r="C116" s="32"/>
    </row>
    <row r="117" spans="2:3" ht="15" customHeight="1">
      <c r="B117" s="31"/>
      <c r="C117" s="32"/>
    </row>
    <row r="118" spans="2:3" ht="15" customHeight="1">
      <c r="B118" s="31"/>
      <c r="C118" s="32"/>
    </row>
    <row r="119" spans="2:3" ht="15" customHeight="1">
      <c r="B119" s="31"/>
      <c r="C119" s="32"/>
    </row>
    <row r="120" spans="2:3" ht="15" customHeight="1">
      <c r="B120" s="31"/>
      <c r="C120" s="32"/>
    </row>
    <row r="121" spans="2:3" ht="15" customHeight="1">
      <c r="B121" s="31"/>
      <c r="C121" s="32"/>
    </row>
    <row r="122" spans="2:3" ht="15" customHeight="1">
      <c r="B122" s="31"/>
      <c r="C122" s="32"/>
    </row>
    <row r="123" spans="2:3" ht="15" customHeight="1">
      <c r="B123" s="31"/>
      <c r="C123" s="32"/>
    </row>
    <row r="124" spans="2:3" ht="15" customHeight="1">
      <c r="B124" s="31"/>
      <c r="C124" s="32"/>
    </row>
    <row r="125" spans="2:3" ht="15" customHeight="1">
      <c r="B125" s="31"/>
      <c r="C125" s="32"/>
    </row>
    <row r="126" spans="2:3" ht="15" customHeight="1">
      <c r="B126" s="31"/>
      <c r="C126" s="32"/>
    </row>
    <row r="127" spans="2:3" ht="15" customHeight="1">
      <c r="B127" s="31"/>
      <c r="C127" s="32"/>
    </row>
    <row r="128" spans="2:3" ht="15" customHeight="1">
      <c r="B128" s="31"/>
      <c r="C128" s="32"/>
    </row>
    <row r="129" spans="2:3" ht="15" customHeight="1">
      <c r="B129" s="31"/>
      <c r="C129" s="32"/>
    </row>
    <row r="130" spans="2:3" ht="15" customHeight="1">
      <c r="B130" s="31"/>
      <c r="C130" s="32"/>
    </row>
    <row r="131" spans="2:3" ht="15" customHeight="1">
      <c r="B131" s="31"/>
      <c r="C131" s="32"/>
    </row>
    <row r="132" spans="2:3" ht="15" customHeight="1">
      <c r="B132" s="31"/>
      <c r="C132" s="32"/>
    </row>
    <row r="133" spans="2:3" ht="15" customHeight="1">
      <c r="B133" s="31"/>
      <c r="C133" s="32"/>
    </row>
    <row r="134" spans="2:3" ht="15" customHeight="1">
      <c r="B134" s="31"/>
      <c r="C134" s="32"/>
    </row>
    <row r="135" spans="2:3" ht="15" customHeight="1">
      <c r="B135" s="31"/>
      <c r="C135" s="32"/>
    </row>
    <row r="136" spans="2:3" ht="15" customHeight="1">
      <c r="C136" s="32"/>
    </row>
    <row r="137" spans="2:3" ht="15" customHeight="1">
      <c r="C137" s="32"/>
    </row>
    <row r="138" spans="2:3" ht="15" customHeight="1">
      <c r="C138" s="32"/>
    </row>
    <row r="139" spans="2:3" ht="15" customHeight="1">
      <c r="C139" s="32"/>
    </row>
    <row r="140" spans="2:3" ht="15" customHeight="1">
      <c r="C140" s="32"/>
    </row>
    <row r="141" spans="2:3" ht="15" customHeight="1">
      <c r="C141" s="32"/>
    </row>
    <row r="142" spans="2:3" ht="15" customHeight="1">
      <c r="C142" s="32"/>
    </row>
    <row r="143" spans="2:3" ht="15" customHeight="1">
      <c r="C143" s="32"/>
    </row>
    <row r="144" spans="2:3" ht="15" customHeight="1">
      <c r="C144" s="32"/>
    </row>
    <row r="145" spans="3:3" ht="15" customHeight="1">
      <c r="C145" s="32"/>
    </row>
    <row r="146" spans="3:3" ht="15" customHeight="1">
      <c r="C146" s="32"/>
    </row>
    <row r="147" spans="3:3" ht="15" customHeight="1">
      <c r="C147" s="32"/>
    </row>
    <row r="148" spans="3:3" ht="15" customHeight="1">
      <c r="C148" s="32"/>
    </row>
    <row r="149" spans="3:3" ht="15" customHeight="1">
      <c r="C149" s="32"/>
    </row>
    <row r="150" spans="3:3" ht="15" customHeight="1">
      <c r="C150" s="32"/>
    </row>
    <row r="151" spans="3:3" ht="15" customHeight="1">
      <c r="C151" s="32"/>
    </row>
    <row r="152" spans="3:3" ht="15" customHeight="1">
      <c r="C152" s="32"/>
    </row>
    <row r="153" spans="3:3" ht="15" customHeight="1">
      <c r="C153" s="32"/>
    </row>
    <row r="154" spans="3:3" ht="15" customHeight="1">
      <c r="C154" s="32"/>
    </row>
    <row r="155" spans="3:3" ht="15" customHeight="1">
      <c r="C155" s="32"/>
    </row>
    <row r="156" spans="3:3" ht="15" customHeight="1">
      <c r="C156" s="32"/>
    </row>
    <row r="157" spans="3:3" ht="15" customHeight="1">
      <c r="C157" s="32"/>
    </row>
    <row r="158" spans="3:3" ht="15" customHeight="1">
      <c r="C158" s="32"/>
    </row>
    <row r="159" spans="3:3" ht="15" customHeight="1">
      <c r="C159" s="32"/>
    </row>
    <row r="160" spans="3:3" ht="15" customHeight="1">
      <c r="C160" s="32"/>
    </row>
    <row r="161" spans="3:3" ht="15" customHeight="1">
      <c r="C161" s="32"/>
    </row>
    <row r="162" spans="3:3" ht="15" customHeight="1">
      <c r="C162" s="32"/>
    </row>
    <row r="163" spans="3:3" ht="15" customHeight="1"/>
    <row r="164" spans="3:3" ht="15" customHeight="1"/>
    <row r="165" spans="3:3" ht="15" customHeight="1"/>
    <row r="166" spans="3:3" ht="15" customHeight="1"/>
    <row r="167" spans="3:3" ht="15" customHeight="1"/>
    <row r="168" spans="3:3" ht="15" customHeight="1"/>
    <row r="169" spans="3:3" ht="15" customHeight="1"/>
    <row r="170" spans="3:3" ht="15" customHeight="1"/>
    <row r="171" spans="3:3" ht="15" customHeight="1"/>
    <row r="172" spans="3:3" ht="15" customHeight="1"/>
    <row r="173" spans="3:3" ht="15" customHeight="1"/>
    <row r="174" spans="3:3" ht="15" customHeight="1"/>
    <row r="175" spans="3:3" ht="15" customHeight="1"/>
    <row r="176" spans="3:3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</sheetData>
  <mergeCells count="1">
    <mergeCell ref="A2:C2"/>
  </mergeCells>
  <phoneticPr fontId="0" type="noConversion"/>
  <pageMargins left="0.59055118110236227" right="0.39370078740157483" top="0.59055118110236227" bottom="0.39370078740157483" header="0.11811023622047245" footer="0.11811023622047245"/>
  <pageSetup paperSize="9" scale="75" fitToWidth="2" orientation="portrait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3"/>
  <sheetViews>
    <sheetView workbookViewId="0"/>
  </sheetViews>
  <sheetFormatPr baseColWidth="10" defaultRowHeight="12.75"/>
  <cols>
    <col min="1" max="1" width="3.85546875" style="1" customWidth="1"/>
    <col min="2" max="2" width="3.7109375" style="1" customWidth="1"/>
    <col min="3" max="3" width="45.7109375" style="1" customWidth="1"/>
    <col min="4" max="6" width="12.7109375" style="1" customWidth="1"/>
    <col min="7" max="7" width="14.28515625" style="12" customWidth="1"/>
    <col min="8" max="16384" width="11.42578125" style="1"/>
  </cols>
  <sheetData>
    <row r="1" spans="1:8" ht="18">
      <c r="A1" s="34" t="s">
        <v>43</v>
      </c>
      <c r="B1" s="34"/>
      <c r="C1" s="82"/>
      <c r="D1" s="82"/>
    </row>
    <row r="2" spans="1:8" ht="19.5" customHeight="1">
      <c r="A2" s="34" t="s">
        <v>788</v>
      </c>
      <c r="B2" s="75"/>
      <c r="C2" s="34"/>
      <c r="D2" s="34"/>
    </row>
    <row r="3" spans="1:8" ht="15" customHeight="1">
      <c r="A3" s="76" t="s">
        <v>53</v>
      </c>
      <c r="B3" s="76"/>
    </row>
    <row r="4" spans="1:8" ht="12" customHeight="1">
      <c r="A4" s="119"/>
      <c r="B4" s="119"/>
    </row>
    <row r="5" spans="1:8" ht="38.25">
      <c r="A5" s="44" t="s">
        <v>781</v>
      </c>
      <c r="B5" s="775" t="s">
        <v>686</v>
      </c>
      <c r="C5" s="776"/>
      <c r="D5" s="116" t="s">
        <v>647</v>
      </c>
      <c r="E5" s="116" t="s">
        <v>648</v>
      </c>
      <c r="F5" s="116" t="s">
        <v>752</v>
      </c>
      <c r="G5" s="281" t="s">
        <v>13</v>
      </c>
      <c r="H5" s="117"/>
    </row>
    <row r="6" spans="1:8" ht="20.100000000000001" customHeight="1">
      <c r="A6" s="777">
        <v>2000</v>
      </c>
      <c r="B6" s="777"/>
      <c r="C6" s="777"/>
      <c r="D6" s="777"/>
      <c r="E6" s="777"/>
      <c r="F6" s="777"/>
      <c r="G6" s="777"/>
    </row>
    <row r="7" spans="1:8" ht="15" customHeight="1">
      <c r="A7" s="64">
        <v>1</v>
      </c>
      <c r="B7" s="120" t="s">
        <v>683</v>
      </c>
      <c r="C7" s="614" t="s">
        <v>681</v>
      </c>
      <c r="D7" s="83">
        <v>5334751.1399999997</v>
      </c>
      <c r="E7" s="83">
        <v>352599.66399999999</v>
      </c>
      <c r="F7" s="83">
        <f>SUM(D7:E7)</f>
        <v>5687350.8039999995</v>
      </c>
      <c r="G7" s="83">
        <v>11616589.197999999</v>
      </c>
      <c r="H7" s="115"/>
    </row>
    <row r="8" spans="1:8" ht="15" customHeight="1">
      <c r="A8" s="64">
        <v>2</v>
      </c>
      <c r="B8" s="120" t="s">
        <v>685</v>
      </c>
      <c r="C8" s="614" t="s">
        <v>1023</v>
      </c>
      <c r="D8" s="83">
        <v>2070523</v>
      </c>
      <c r="E8" s="83">
        <v>313484</v>
      </c>
      <c r="F8" s="83">
        <f>SUM(D8:E8)</f>
        <v>2384007</v>
      </c>
      <c r="G8" s="83">
        <v>8306631</v>
      </c>
      <c r="H8" s="115"/>
    </row>
    <row r="9" spans="1:8" ht="15" customHeight="1">
      <c r="A9" s="64">
        <v>3</v>
      </c>
      <c r="B9" s="48" t="s">
        <v>684</v>
      </c>
      <c r="C9" s="615" t="s">
        <v>682</v>
      </c>
      <c r="D9" s="84">
        <f>D7-D8</f>
        <v>3264228.1399999997</v>
      </c>
      <c r="E9" s="84">
        <f>E7-E8</f>
        <v>39115.66399999999</v>
      </c>
      <c r="F9" s="84">
        <f>F7-F8</f>
        <v>3303343.8039999995</v>
      </c>
      <c r="G9" s="84">
        <f>G7-G8</f>
        <v>3309958.1979999989</v>
      </c>
    </row>
    <row r="10" spans="1:8" ht="15" customHeight="1">
      <c r="A10" s="64">
        <v>4</v>
      </c>
      <c r="B10" s="120" t="s">
        <v>683</v>
      </c>
      <c r="C10" s="615" t="s">
        <v>680</v>
      </c>
      <c r="D10" s="84">
        <v>136796</v>
      </c>
      <c r="E10" s="685" t="s">
        <v>1005</v>
      </c>
      <c r="F10" s="84">
        <f>SUM(D10:E10)</f>
        <v>136796</v>
      </c>
      <c r="G10" s="84">
        <v>565241.88599999994</v>
      </c>
    </row>
    <row r="11" spans="1:8" ht="15" customHeight="1">
      <c r="A11" s="64">
        <v>5</v>
      </c>
      <c r="B11" s="48" t="s">
        <v>684</v>
      </c>
      <c r="C11" s="615" t="s">
        <v>652</v>
      </c>
      <c r="D11" s="84">
        <f>SUM(D9:D10)</f>
        <v>3401024.1399999997</v>
      </c>
      <c r="E11" s="84">
        <f>SUM(E9:E10)</f>
        <v>39115.66399999999</v>
      </c>
      <c r="F11" s="84">
        <f>SUM(F9:F10)</f>
        <v>3440139.8039999995</v>
      </c>
      <c r="G11" s="84">
        <f>SUM(G9:G10)</f>
        <v>3875200.0839999989</v>
      </c>
    </row>
    <row r="12" spans="1:8" ht="15" customHeight="1">
      <c r="A12" s="64"/>
      <c r="B12" s="48"/>
      <c r="C12" s="616"/>
      <c r="D12" s="84"/>
      <c r="E12" s="84"/>
      <c r="F12" s="84"/>
      <c r="G12" s="20"/>
    </row>
    <row r="13" spans="1:8" ht="15" customHeight="1">
      <c r="A13" s="64">
        <v>6</v>
      </c>
      <c r="B13" s="48"/>
      <c r="C13" s="617" t="s">
        <v>753</v>
      </c>
      <c r="D13" s="52"/>
      <c r="E13" s="52"/>
      <c r="F13" s="52"/>
      <c r="G13" s="20"/>
    </row>
    <row r="14" spans="1:8" ht="15" customHeight="1">
      <c r="A14" s="64">
        <v>7</v>
      </c>
      <c r="B14" s="120" t="s">
        <v>683</v>
      </c>
      <c r="C14" s="618" t="s">
        <v>1022</v>
      </c>
      <c r="D14" s="83">
        <v>748451.6</v>
      </c>
      <c r="E14" s="83">
        <v>42650</v>
      </c>
      <c r="F14" s="83">
        <f t="shared" ref="F14:F27" si="0">SUM(D14:E14)</f>
        <v>791101.6</v>
      </c>
      <c r="G14" s="83">
        <v>2421385.5460917135</v>
      </c>
    </row>
    <row r="15" spans="1:8" ht="15" customHeight="1">
      <c r="A15" s="64">
        <v>8</v>
      </c>
      <c r="B15" s="120" t="s">
        <v>683</v>
      </c>
      <c r="C15" s="618" t="s">
        <v>629</v>
      </c>
      <c r="D15" s="83">
        <v>1430370.4699381897</v>
      </c>
      <c r="E15" s="83">
        <v>6302.1262308910518</v>
      </c>
      <c r="F15" s="83">
        <f t="shared" si="0"/>
        <v>1436672.5961690808</v>
      </c>
      <c r="G15" s="83">
        <f>G16-G14</f>
        <v>1436672.7874913835</v>
      </c>
    </row>
    <row r="16" spans="1:8" ht="15" customHeight="1">
      <c r="A16" s="64">
        <v>9</v>
      </c>
      <c r="B16" s="48" t="s">
        <v>684</v>
      </c>
      <c r="C16" s="618" t="s">
        <v>630</v>
      </c>
      <c r="D16" s="83">
        <v>2178822.4699381897</v>
      </c>
      <c r="E16" s="83">
        <v>48952.126230891052</v>
      </c>
      <c r="F16" s="83">
        <f>SUM(D16:E16)</f>
        <v>2227774.5961690806</v>
      </c>
      <c r="G16" s="83">
        <v>3858058.333583097</v>
      </c>
    </row>
    <row r="17" spans="1:7" ht="15" customHeight="1">
      <c r="A17" s="64">
        <v>10</v>
      </c>
      <c r="B17" s="48"/>
      <c r="C17" s="617" t="s">
        <v>751</v>
      </c>
      <c r="D17" s="52"/>
      <c r="E17" s="52"/>
      <c r="F17" s="52"/>
      <c r="G17" s="20"/>
    </row>
    <row r="18" spans="1:7" ht="15" customHeight="1">
      <c r="A18" s="64">
        <v>11</v>
      </c>
      <c r="B18" s="120" t="s">
        <v>683</v>
      </c>
      <c r="C18" s="618" t="s">
        <v>601</v>
      </c>
      <c r="D18" s="83">
        <v>504083</v>
      </c>
      <c r="E18" s="83">
        <v>90680</v>
      </c>
      <c r="F18" s="83">
        <f t="shared" si="0"/>
        <v>594763</v>
      </c>
      <c r="G18" s="83">
        <v>1477633</v>
      </c>
    </row>
    <row r="19" spans="1:7" ht="15" customHeight="1">
      <c r="A19" s="64">
        <v>12</v>
      </c>
      <c r="B19" s="120" t="s">
        <v>683</v>
      </c>
      <c r="C19" s="618" t="s">
        <v>629</v>
      </c>
      <c r="D19" s="83">
        <v>963355.72861913079</v>
      </c>
      <c r="E19" s="83">
        <v>13398.588794318741</v>
      </c>
      <c r="F19" s="83">
        <f t="shared" si="0"/>
        <v>976754.31741344952</v>
      </c>
      <c r="G19" s="83">
        <f>G20-G18</f>
        <v>976754.31741344975</v>
      </c>
    </row>
    <row r="20" spans="1:7" ht="15" customHeight="1">
      <c r="A20" s="64">
        <v>13</v>
      </c>
      <c r="B20" s="48" t="s">
        <v>684</v>
      </c>
      <c r="C20" s="618" t="s">
        <v>630</v>
      </c>
      <c r="D20" s="83">
        <v>1467438.7286191308</v>
      </c>
      <c r="E20" s="83">
        <v>104078.58879431874</v>
      </c>
      <c r="F20" s="83">
        <f>SUM(D20:E20)</f>
        <v>1571517.3174134495</v>
      </c>
      <c r="G20" s="83">
        <v>2454387.3174134498</v>
      </c>
    </row>
    <row r="21" spans="1:7" ht="15" customHeight="1">
      <c r="A21" s="64">
        <v>14</v>
      </c>
      <c r="B21" s="48"/>
      <c r="C21" s="617" t="s">
        <v>649</v>
      </c>
      <c r="D21" s="52"/>
      <c r="E21" s="52"/>
      <c r="F21" s="52"/>
      <c r="G21" s="20"/>
    </row>
    <row r="22" spans="1:7" ht="15" customHeight="1">
      <c r="A22" s="64">
        <v>15</v>
      </c>
      <c r="B22" s="120" t="s">
        <v>683</v>
      </c>
      <c r="C22" s="618" t="s">
        <v>601</v>
      </c>
      <c r="D22" s="83">
        <v>57276</v>
      </c>
      <c r="E22" s="685" t="s">
        <v>1005</v>
      </c>
      <c r="F22" s="83">
        <f t="shared" si="0"/>
        <v>57276</v>
      </c>
      <c r="G22" s="83">
        <v>2751332</v>
      </c>
    </row>
    <row r="23" spans="1:7" ht="15" customHeight="1">
      <c r="A23" s="64">
        <v>16</v>
      </c>
      <c r="B23" s="120" t="s">
        <v>683</v>
      </c>
      <c r="C23" s="618" t="s">
        <v>629</v>
      </c>
      <c r="D23" s="83">
        <v>109460.47121682213</v>
      </c>
      <c r="E23" s="685" t="s">
        <v>1005</v>
      </c>
      <c r="F23" s="83">
        <f t="shared" si="0"/>
        <v>109460.47121682213</v>
      </c>
      <c r="G23" s="83">
        <f>G24-G22</f>
        <v>109460.47121682204</v>
      </c>
    </row>
    <row r="24" spans="1:7" ht="15" customHeight="1">
      <c r="A24" s="64">
        <v>17</v>
      </c>
      <c r="B24" s="48" t="s">
        <v>684</v>
      </c>
      <c r="C24" s="618" t="s">
        <v>630</v>
      </c>
      <c r="D24" s="83">
        <v>166736.47121682213</v>
      </c>
      <c r="E24" s="685" t="s">
        <v>1005</v>
      </c>
      <c r="F24" s="83">
        <f>SUM(D24:E24)</f>
        <v>166736.47121682213</v>
      </c>
      <c r="G24" s="83">
        <v>2860792.471216822</v>
      </c>
    </row>
    <row r="25" spans="1:7" ht="15" customHeight="1">
      <c r="A25" s="64">
        <v>18</v>
      </c>
      <c r="B25" s="48"/>
      <c r="C25" s="617" t="s">
        <v>650</v>
      </c>
      <c r="D25" s="52"/>
      <c r="E25" s="52"/>
      <c r="F25" s="52"/>
      <c r="G25" s="20"/>
    </row>
    <row r="26" spans="1:7" ht="15" customHeight="1">
      <c r="A26" s="64">
        <v>19</v>
      </c>
      <c r="B26" s="120" t="s">
        <v>683</v>
      </c>
      <c r="C26" s="618" t="s">
        <v>601</v>
      </c>
      <c r="D26" s="83">
        <v>469800</v>
      </c>
      <c r="E26" s="83">
        <v>131400</v>
      </c>
      <c r="F26" s="83">
        <f t="shared" si="0"/>
        <v>601200</v>
      </c>
      <c r="G26" s="83">
        <v>2584225</v>
      </c>
    </row>
    <row r="27" spans="1:7" ht="15" customHeight="1">
      <c r="A27" s="64">
        <v>20</v>
      </c>
      <c r="B27" s="120" t="s">
        <v>683</v>
      </c>
      <c r="C27" s="618" t="s">
        <v>629</v>
      </c>
      <c r="D27" s="83">
        <v>897837.30319266394</v>
      </c>
      <c r="E27" s="83">
        <v>19415.246664903854</v>
      </c>
      <c r="F27" s="83">
        <f t="shared" si="0"/>
        <v>917252.54985756776</v>
      </c>
      <c r="G27" s="83">
        <f>G28-G26</f>
        <v>917252.549857568</v>
      </c>
    </row>
    <row r="28" spans="1:7" ht="15" customHeight="1">
      <c r="A28" s="64">
        <v>21</v>
      </c>
      <c r="B28" s="48" t="s">
        <v>684</v>
      </c>
      <c r="C28" s="618" t="s">
        <v>630</v>
      </c>
      <c r="D28" s="83">
        <v>1367637.3031926639</v>
      </c>
      <c r="E28" s="83">
        <v>150815.24666490385</v>
      </c>
      <c r="F28" s="83">
        <f>SUM(D28:E28)</f>
        <v>1518452.5498575678</v>
      </c>
      <c r="G28" s="83">
        <v>3501477.549857568</v>
      </c>
    </row>
    <row r="29" spans="1:7" ht="15" customHeight="1">
      <c r="A29" s="64"/>
      <c r="B29" s="48"/>
      <c r="C29" s="618"/>
      <c r="D29" s="84"/>
      <c r="E29" s="84"/>
      <c r="F29" s="84"/>
      <c r="G29" s="20"/>
    </row>
    <row r="30" spans="1:7" ht="15" customHeight="1">
      <c r="A30" s="64">
        <v>22</v>
      </c>
      <c r="B30" s="48"/>
      <c r="C30" s="615" t="s">
        <v>651</v>
      </c>
      <c r="D30" s="52"/>
      <c r="E30" s="52"/>
      <c r="F30" s="52"/>
      <c r="G30" s="20"/>
    </row>
    <row r="31" spans="1:7" ht="15" customHeight="1">
      <c r="A31" s="64">
        <v>23</v>
      </c>
      <c r="B31" s="120" t="s">
        <v>683</v>
      </c>
      <c r="C31" s="619" t="s">
        <v>601</v>
      </c>
      <c r="D31" s="84">
        <f t="shared" ref="D31:F32" si="1">SUM(D14,D18,D22,D26)</f>
        <v>1779610.6</v>
      </c>
      <c r="E31" s="84">
        <f t="shared" si="1"/>
        <v>264730</v>
      </c>
      <c r="F31" s="84">
        <f t="shared" si="1"/>
        <v>2044340.6</v>
      </c>
      <c r="G31" s="84">
        <f>G26+G22+G18+G14</f>
        <v>9234575.546091713</v>
      </c>
    </row>
    <row r="32" spans="1:7" ht="15" customHeight="1">
      <c r="A32" s="64">
        <v>24</v>
      </c>
      <c r="B32" s="120" t="s">
        <v>683</v>
      </c>
      <c r="C32" s="619" t="s">
        <v>631</v>
      </c>
      <c r="D32" s="84">
        <f t="shared" si="1"/>
        <v>3401023.9729668065</v>
      </c>
      <c r="E32" s="84">
        <f t="shared" si="1"/>
        <v>39115.961690113647</v>
      </c>
      <c r="F32" s="84">
        <f t="shared" si="1"/>
        <v>3440139.9346569199</v>
      </c>
      <c r="G32" s="84">
        <f>G33-G31</f>
        <v>3440140.1259792224</v>
      </c>
    </row>
    <row r="33" spans="1:7" ht="15" customHeight="1">
      <c r="A33" s="64">
        <v>25</v>
      </c>
      <c r="B33" s="48" t="s">
        <v>684</v>
      </c>
      <c r="C33" s="619" t="s">
        <v>630</v>
      </c>
      <c r="D33" s="84">
        <f>SUM(D16,D20,D24,D28)</f>
        <v>5180634.972966807</v>
      </c>
      <c r="E33" s="84">
        <f>SUM(E16,E20,E24,E28)</f>
        <v>303845.96169011365</v>
      </c>
      <c r="F33" s="84">
        <f>SUM(D33:E33)</f>
        <v>5484480.9346569208</v>
      </c>
      <c r="G33" s="84">
        <f>G28+G24+G20+G16</f>
        <v>12674715.672070935</v>
      </c>
    </row>
    <row r="34" spans="1:7" ht="15" customHeight="1">
      <c r="A34" s="48"/>
      <c r="B34" s="48"/>
      <c r="C34" s="123"/>
      <c r="D34" s="84"/>
      <c r="E34" s="84"/>
      <c r="F34" s="84"/>
    </row>
    <row r="35" spans="1:7" ht="20.100000000000001" customHeight="1">
      <c r="A35" s="774">
        <v>2005</v>
      </c>
      <c r="B35" s="774"/>
      <c r="C35" s="774"/>
      <c r="D35" s="774"/>
      <c r="E35" s="774"/>
      <c r="F35" s="774"/>
      <c r="G35" s="774"/>
    </row>
    <row r="36" spans="1:7" ht="15" customHeight="1">
      <c r="A36" s="64">
        <v>26</v>
      </c>
      <c r="B36" s="120" t="s">
        <v>683</v>
      </c>
      <c r="C36" s="614" t="s">
        <v>681</v>
      </c>
      <c r="D36" s="83">
        <v>5536801.1112159975</v>
      </c>
      <c r="E36" s="83">
        <v>539932.60279999999</v>
      </c>
      <c r="F36" s="83">
        <f>SUM(D36:E36)</f>
        <v>6076733.7140159979</v>
      </c>
      <c r="G36" s="83">
        <v>12357409.901447879</v>
      </c>
    </row>
    <row r="37" spans="1:7" ht="15" customHeight="1">
      <c r="A37" s="64">
        <v>27</v>
      </c>
      <c r="B37" s="120" t="s">
        <v>685</v>
      </c>
      <c r="C37" s="614" t="s">
        <v>1023</v>
      </c>
      <c r="D37" s="83">
        <v>2234066.4</v>
      </c>
      <c r="E37" s="83">
        <v>508797.24119999999</v>
      </c>
      <c r="F37" s="83">
        <f>SUM(D37:E37)</f>
        <v>2742863.6412</v>
      </c>
      <c r="G37" s="83">
        <v>8959307.3521999996</v>
      </c>
    </row>
    <row r="38" spans="1:7" ht="15" customHeight="1">
      <c r="A38" s="64">
        <v>28</v>
      </c>
      <c r="B38" s="48" t="s">
        <v>684</v>
      </c>
      <c r="C38" s="615" t="s">
        <v>682</v>
      </c>
      <c r="D38" s="84">
        <f>D36-D37</f>
        <v>3302734.7112159976</v>
      </c>
      <c r="E38" s="84">
        <f>E36-E37</f>
        <v>31135.361600000004</v>
      </c>
      <c r="F38" s="84">
        <f>F36-F37</f>
        <v>3333870.072815998</v>
      </c>
      <c r="G38" s="84">
        <f>G36-G37</f>
        <v>3398102.5492478795</v>
      </c>
    </row>
    <row r="39" spans="1:7" ht="15" customHeight="1">
      <c r="A39" s="64">
        <v>29</v>
      </c>
      <c r="B39" s="120" t="s">
        <v>683</v>
      </c>
      <c r="C39" s="615" t="s">
        <v>680</v>
      </c>
      <c r="D39" s="84">
        <v>140454</v>
      </c>
      <c r="E39" s="685" t="s">
        <v>1005</v>
      </c>
      <c r="F39" s="84">
        <f>SUM(D39:E39)</f>
        <v>140454</v>
      </c>
      <c r="G39" s="84">
        <v>611123.1766681131</v>
      </c>
    </row>
    <row r="40" spans="1:7" ht="15" customHeight="1">
      <c r="A40" s="64">
        <v>30</v>
      </c>
      <c r="B40" s="48" t="s">
        <v>684</v>
      </c>
      <c r="C40" s="615" t="s">
        <v>652</v>
      </c>
      <c r="D40" s="84">
        <f>SUM(D38:D39)</f>
        <v>3443188.7112159976</v>
      </c>
      <c r="E40" s="84">
        <f>SUM(E38:E39)</f>
        <v>31135.361600000004</v>
      </c>
      <c r="F40" s="84">
        <f>SUM(F38:F39)</f>
        <v>3474324.072815998</v>
      </c>
      <c r="G40" s="84">
        <f>SUM(G38:G39)</f>
        <v>4009225.7259159926</v>
      </c>
    </row>
    <row r="41" spans="1:7" ht="15" customHeight="1">
      <c r="A41" s="64"/>
      <c r="B41" s="48"/>
      <c r="C41" s="616"/>
      <c r="D41" s="84"/>
      <c r="E41" s="84"/>
      <c r="F41" s="84"/>
      <c r="G41" s="20"/>
    </row>
    <row r="42" spans="1:7" ht="15" customHeight="1">
      <c r="A42" s="64">
        <v>31</v>
      </c>
      <c r="B42" s="48"/>
      <c r="C42" s="617" t="s">
        <v>753</v>
      </c>
      <c r="D42" s="52"/>
      <c r="E42" s="52"/>
      <c r="F42" s="52"/>
      <c r="G42" s="20"/>
    </row>
    <row r="43" spans="1:7" ht="15" customHeight="1">
      <c r="A43" s="64">
        <v>32</v>
      </c>
      <c r="B43" s="120" t="s">
        <v>683</v>
      </c>
      <c r="C43" s="618" t="s">
        <v>1022</v>
      </c>
      <c r="D43" s="83">
        <v>822510</v>
      </c>
      <c r="E43" s="83">
        <v>113556.41300000002</v>
      </c>
      <c r="F43" s="83">
        <f>SUM(D43:E43)</f>
        <v>936066.41300000006</v>
      </c>
      <c r="G43" s="83">
        <v>2513586.0347575047</v>
      </c>
    </row>
    <row r="44" spans="1:7" ht="15" customHeight="1">
      <c r="A44" s="64">
        <v>33</v>
      </c>
      <c r="B44" s="120" t="s">
        <v>683</v>
      </c>
      <c r="C44" s="618" t="s">
        <v>629</v>
      </c>
      <c r="D44" s="83">
        <v>1519686.5180842485</v>
      </c>
      <c r="E44" s="83">
        <v>7851.4254136288218</v>
      </c>
      <c r="F44" s="83">
        <f>SUM(D44:E44)</f>
        <v>1527537.9434978773</v>
      </c>
      <c r="G44" s="83">
        <f>G45-G43</f>
        <v>1527538.0438935226</v>
      </c>
    </row>
    <row r="45" spans="1:7" ht="15" customHeight="1">
      <c r="A45" s="64">
        <v>34</v>
      </c>
      <c r="B45" s="48" t="s">
        <v>684</v>
      </c>
      <c r="C45" s="618" t="s">
        <v>630</v>
      </c>
      <c r="D45" s="83">
        <v>2342196.5180842485</v>
      </c>
      <c r="E45" s="83">
        <v>121407.83841362884</v>
      </c>
      <c r="F45" s="83">
        <f>SUM(D45:E45)</f>
        <v>2463604.3564978773</v>
      </c>
      <c r="G45" s="83">
        <v>4041124.0786510273</v>
      </c>
    </row>
    <row r="46" spans="1:7" ht="15" customHeight="1">
      <c r="A46" s="64">
        <v>35</v>
      </c>
      <c r="B46" s="48"/>
      <c r="C46" s="617" t="s">
        <v>751</v>
      </c>
      <c r="D46" s="52"/>
      <c r="E46" s="52"/>
      <c r="F46" s="52"/>
      <c r="G46" s="20"/>
    </row>
    <row r="47" spans="1:7" ht="15" customHeight="1">
      <c r="A47" s="64">
        <v>36</v>
      </c>
      <c r="B47" s="120" t="s">
        <v>683</v>
      </c>
      <c r="C47" s="618" t="s">
        <v>601</v>
      </c>
      <c r="D47" s="83">
        <v>474069.6</v>
      </c>
      <c r="E47" s="83">
        <v>183094</v>
      </c>
      <c r="F47" s="83">
        <f>SUM(D47:E47)</f>
        <v>657163.6</v>
      </c>
      <c r="G47" s="83">
        <v>1469169.0725098497</v>
      </c>
    </row>
    <row r="48" spans="1:7" ht="15" customHeight="1">
      <c r="A48" s="64">
        <v>37</v>
      </c>
      <c r="B48" s="120" t="s">
        <v>683</v>
      </c>
      <c r="C48" s="618" t="s">
        <v>629</v>
      </c>
      <c r="D48" s="83">
        <v>875900.9247851196</v>
      </c>
      <c r="E48" s="83">
        <v>12659.28816479136</v>
      </c>
      <c r="F48" s="83">
        <f>SUM(D48:E48)</f>
        <v>888560.2129499109</v>
      </c>
      <c r="G48" s="83">
        <v>888560.35685429559</v>
      </c>
    </row>
    <row r="49" spans="1:7" ht="15" customHeight="1">
      <c r="A49" s="64">
        <v>38</v>
      </c>
      <c r="B49" s="48" t="s">
        <v>684</v>
      </c>
      <c r="C49" s="618" t="s">
        <v>630</v>
      </c>
      <c r="D49" s="83">
        <v>1349970.5247851196</v>
      </c>
      <c r="E49" s="83">
        <v>195753.28816479136</v>
      </c>
      <c r="F49" s="83">
        <f>SUM(D49:E49)</f>
        <v>1545723.812949911</v>
      </c>
      <c r="G49" s="83">
        <v>2357729.4293641453</v>
      </c>
    </row>
    <row r="50" spans="1:7" ht="15" customHeight="1">
      <c r="A50" s="64">
        <v>39</v>
      </c>
      <c r="B50" s="48"/>
      <c r="C50" s="617" t="s">
        <v>649</v>
      </c>
      <c r="D50" s="52"/>
      <c r="E50" s="52"/>
      <c r="F50" s="52"/>
      <c r="G50" s="20"/>
    </row>
    <row r="51" spans="1:7" ht="15" customHeight="1">
      <c r="A51" s="64">
        <v>40</v>
      </c>
      <c r="B51" s="120" t="s">
        <v>683</v>
      </c>
      <c r="C51" s="618" t="s">
        <v>601</v>
      </c>
      <c r="D51" s="83">
        <v>58320</v>
      </c>
      <c r="E51" s="685" t="s">
        <v>1005</v>
      </c>
      <c r="F51" s="83">
        <f>SUM(D51:E51)</f>
        <v>58320</v>
      </c>
      <c r="G51" s="83">
        <v>2586164.2244382184</v>
      </c>
    </row>
    <row r="52" spans="1:7" ht="15" customHeight="1">
      <c r="A52" s="64">
        <v>41</v>
      </c>
      <c r="B52" s="120" t="s">
        <v>683</v>
      </c>
      <c r="C52" s="618" t="s">
        <v>629</v>
      </c>
      <c r="D52" s="83">
        <v>107753.25381224227</v>
      </c>
      <c r="E52" s="685" t="s">
        <v>1005</v>
      </c>
      <c r="F52" s="83">
        <f>SUM(D52:E52)</f>
        <v>107753.25381224227</v>
      </c>
      <c r="G52" s="83">
        <f>G53-G51</f>
        <v>107753.2538122423</v>
      </c>
    </row>
    <row r="53" spans="1:7" ht="15" customHeight="1">
      <c r="A53" s="64">
        <v>42</v>
      </c>
      <c r="B53" s="48" t="s">
        <v>684</v>
      </c>
      <c r="C53" s="618" t="s">
        <v>630</v>
      </c>
      <c r="D53" s="83">
        <v>166073.25381224227</v>
      </c>
      <c r="E53" s="685" t="s">
        <v>1005</v>
      </c>
      <c r="F53" s="83">
        <f>SUM(D53:E53)</f>
        <v>166073.25381224227</v>
      </c>
      <c r="G53" s="83">
        <v>2693917.4782504607</v>
      </c>
    </row>
    <row r="54" spans="1:7" ht="15" customHeight="1">
      <c r="A54" s="64">
        <v>43</v>
      </c>
      <c r="B54" s="48"/>
      <c r="C54" s="617" t="s">
        <v>650</v>
      </c>
      <c r="D54" s="52"/>
      <c r="E54" s="52"/>
      <c r="F54" s="52"/>
      <c r="G54" s="20"/>
    </row>
    <row r="55" spans="1:7" ht="15" customHeight="1">
      <c r="A55" s="64">
        <v>44</v>
      </c>
      <c r="B55" s="120" t="s">
        <v>683</v>
      </c>
      <c r="C55" s="618" t="s">
        <v>601</v>
      </c>
      <c r="D55" s="83">
        <v>508680</v>
      </c>
      <c r="E55" s="83">
        <v>153667</v>
      </c>
      <c r="F55" s="83">
        <f>SUM(D55:E55)</f>
        <v>662347</v>
      </c>
      <c r="G55" s="83">
        <v>2590757.4224869963</v>
      </c>
    </row>
    <row r="56" spans="1:7" ht="15" customHeight="1">
      <c r="A56" s="64">
        <v>45</v>
      </c>
      <c r="B56" s="120" t="s">
        <v>683</v>
      </c>
      <c r="C56" s="618" t="s">
        <v>629</v>
      </c>
      <c r="D56" s="83">
        <v>939847.82491789083</v>
      </c>
      <c r="E56" s="83">
        <v>10624.678222219169</v>
      </c>
      <c r="F56" s="83">
        <f>SUM(D56:E56)</f>
        <v>950472.50314011006</v>
      </c>
      <c r="G56" s="83">
        <f>G57-G55</f>
        <v>950472.50314011006</v>
      </c>
    </row>
    <row r="57" spans="1:7" ht="15" customHeight="1">
      <c r="A57" s="64">
        <v>46</v>
      </c>
      <c r="B57" s="48" t="s">
        <v>684</v>
      </c>
      <c r="C57" s="618" t="s">
        <v>630</v>
      </c>
      <c r="D57" s="83">
        <v>1448527.8249178908</v>
      </c>
      <c r="E57" s="83">
        <v>164291.67822221917</v>
      </c>
      <c r="F57" s="83">
        <f>SUM(D57:E57)</f>
        <v>1612819.5031401101</v>
      </c>
      <c r="G57" s="83">
        <v>3541229.9256271063</v>
      </c>
    </row>
    <row r="58" spans="1:7" ht="15" customHeight="1">
      <c r="A58" s="64"/>
      <c r="B58" s="48"/>
      <c r="C58" s="618"/>
      <c r="D58" s="84"/>
      <c r="E58" s="84"/>
      <c r="F58" s="84"/>
      <c r="G58" s="20"/>
    </row>
    <row r="59" spans="1:7" ht="15" customHeight="1">
      <c r="A59" s="64">
        <v>47</v>
      </c>
      <c r="B59" s="48"/>
      <c r="C59" s="615" t="s">
        <v>651</v>
      </c>
      <c r="D59" s="52"/>
      <c r="E59" s="52"/>
      <c r="F59" s="52"/>
      <c r="G59" s="20"/>
    </row>
    <row r="60" spans="1:7" ht="15" customHeight="1">
      <c r="A60" s="64">
        <v>48</v>
      </c>
      <c r="B60" s="120" t="s">
        <v>683</v>
      </c>
      <c r="C60" s="619" t="s">
        <v>601</v>
      </c>
      <c r="D60" s="84">
        <f t="shared" ref="D60:F61" si="2">SUM(D43,D47,D51,D55)</f>
        <v>1863579.6</v>
      </c>
      <c r="E60" s="84">
        <f t="shared" si="2"/>
        <v>450317.413</v>
      </c>
      <c r="F60" s="84">
        <f t="shared" si="2"/>
        <v>2313897.0130000003</v>
      </c>
      <c r="G60" s="84">
        <f>G55+G51+G47+G43</f>
        <v>9159676.7541925684</v>
      </c>
    </row>
    <row r="61" spans="1:7" ht="15" customHeight="1">
      <c r="A61" s="64">
        <v>49</v>
      </c>
      <c r="B61" s="120" t="s">
        <v>683</v>
      </c>
      <c r="C61" s="619" t="s">
        <v>631</v>
      </c>
      <c r="D61" s="84">
        <f t="shared" si="2"/>
        <v>3443188.5215995014</v>
      </c>
      <c r="E61" s="84">
        <f t="shared" si="2"/>
        <v>31135.391800639351</v>
      </c>
      <c r="F61" s="84">
        <f t="shared" si="2"/>
        <v>3474323.9134001406</v>
      </c>
      <c r="G61" s="84">
        <f>G62-G60</f>
        <v>3474324.1577001717</v>
      </c>
    </row>
    <row r="62" spans="1:7" ht="15" customHeight="1">
      <c r="A62" s="64">
        <v>50</v>
      </c>
      <c r="B62" s="48" t="s">
        <v>684</v>
      </c>
      <c r="C62" s="619" t="s">
        <v>630</v>
      </c>
      <c r="D62" s="84">
        <f>SUM(D45,D49,D53,D57)</f>
        <v>5306768.121599501</v>
      </c>
      <c r="E62" s="84">
        <f>SUM(E45,E49,E53,E57)</f>
        <v>481452.80480063934</v>
      </c>
      <c r="F62" s="84">
        <f>SUM(D62:E62)</f>
        <v>5788220.9264001399</v>
      </c>
      <c r="G62" s="84">
        <f>G57+G53+G49+G45</f>
        <v>12634000.91189274</v>
      </c>
    </row>
    <row r="63" spans="1:7" ht="15" customHeight="1">
      <c r="A63" s="48"/>
      <c r="B63" s="256" t="s">
        <v>42</v>
      </c>
      <c r="C63" s="123"/>
      <c r="D63" s="84"/>
      <c r="E63" s="84"/>
      <c r="F63" s="84"/>
      <c r="G63" s="84"/>
    </row>
    <row r="64" spans="1:7" ht="15" customHeight="1">
      <c r="A64" s="48"/>
      <c r="B64" s="15" t="s">
        <v>632</v>
      </c>
      <c r="C64" s="123"/>
      <c r="D64" s="84"/>
      <c r="E64" s="84"/>
      <c r="F64" s="84"/>
      <c r="G64" s="84"/>
    </row>
    <row r="65" spans="1:7" ht="15" customHeight="1">
      <c r="A65" s="48"/>
      <c r="B65" s="659"/>
      <c r="C65" s="123"/>
      <c r="D65" s="84"/>
      <c r="E65" s="84"/>
      <c r="F65" s="84"/>
      <c r="G65" s="84"/>
    </row>
    <row r="66" spans="1:7" ht="20.100000000000001" customHeight="1">
      <c r="A66" s="774">
        <v>2011</v>
      </c>
      <c r="B66" s="774"/>
      <c r="C66" s="774"/>
      <c r="D66" s="774"/>
      <c r="E66" s="774"/>
      <c r="F66" s="774"/>
      <c r="G66" s="774"/>
    </row>
    <row r="67" spans="1:7">
      <c r="A67" s="64">
        <v>51</v>
      </c>
      <c r="B67" s="120" t="s">
        <v>683</v>
      </c>
      <c r="C67" s="614" t="s">
        <v>681</v>
      </c>
      <c r="D67" s="83">
        <v>5185800.37</v>
      </c>
      <c r="E67" s="83">
        <v>538983.01399999997</v>
      </c>
      <c r="F67" s="83">
        <v>5724783.3839999996</v>
      </c>
      <c r="G67" s="83">
        <v>11066184.384</v>
      </c>
    </row>
    <row r="68" spans="1:7">
      <c r="A68" s="64">
        <v>52</v>
      </c>
      <c r="B68" s="120" t="s">
        <v>685</v>
      </c>
      <c r="C68" s="614" t="s">
        <v>1023</v>
      </c>
      <c r="D68" s="83">
        <v>2191921</v>
      </c>
      <c r="E68" s="83">
        <v>485689</v>
      </c>
      <c r="F68" s="83">
        <v>2677610</v>
      </c>
      <c r="G68" s="83">
        <v>8001851</v>
      </c>
    </row>
    <row r="69" spans="1:7">
      <c r="A69" s="64">
        <v>53</v>
      </c>
      <c r="B69" s="48" t="s">
        <v>684</v>
      </c>
      <c r="C69" s="615" t="s">
        <v>682</v>
      </c>
      <c r="D69" s="84">
        <f>D67-D68</f>
        <v>2993879.37</v>
      </c>
      <c r="E69" s="84">
        <f t="shared" ref="E69:G69" si="3">E67-E68</f>
        <v>53294.013999999966</v>
      </c>
      <c r="F69" s="84">
        <f t="shared" si="3"/>
        <v>3047173.3839999996</v>
      </c>
      <c r="G69" s="84">
        <f t="shared" si="3"/>
        <v>3064333.3839999996</v>
      </c>
    </row>
    <row r="70" spans="1:7">
      <c r="A70" s="64">
        <v>54</v>
      </c>
      <c r="B70" s="120" t="s">
        <v>683</v>
      </c>
      <c r="C70" s="615" t="s">
        <v>680</v>
      </c>
      <c r="D70" s="84">
        <v>125377</v>
      </c>
      <c r="E70" s="685" t="s">
        <v>1005</v>
      </c>
      <c r="F70" s="84">
        <v>125377</v>
      </c>
      <c r="G70" s="84">
        <v>556967</v>
      </c>
    </row>
    <row r="71" spans="1:7">
      <c r="A71" s="64">
        <v>55</v>
      </c>
      <c r="B71" s="48" t="s">
        <v>684</v>
      </c>
      <c r="C71" s="615" t="s">
        <v>652</v>
      </c>
      <c r="D71" s="84">
        <f>SUM(D69:D70)</f>
        <v>3119256.37</v>
      </c>
      <c r="E71" s="84">
        <f t="shared" ref="E71:G71" si="4">SUM(E69:E70)</f>
        <v>53294.013999999966</v>
      </c>
      <c r="F71" s="84">
        <f t="shared" si="4"/>
        <v>3172550.3839999996</v>
      </c>
      <c r="G71" s="84">
        <f t="shared" si="4"/>
        <v>3621300.3839999996</v>
      </c>
    </row>
    <row r="72" spans="1:7">
      <c r="A72" s="64"/>
      <c r="B72" s="48"/>
      <c r="C72" s="616"/>
      <c r="D72" s="83"/>
      <c r="E72" s="83"/>
      <c r="F72" s="83"/>
      <c r="G72" s="83"/>
    </row>
    <row r="73" spans="1:7">
      <c r="A73" s="64">
        <v>56</v>
      </c>
      <c r="B73" s="48"/>
      <c r="C73" s="617" t="s">
        <v>753</v>
      </c>
      <c r="D73" s="83"/>
      <c r="E73" s="83"/>
      <c r="F73" s="83"/>
      <c r="G73" s="83"/>
    </row>
    <row r="74" spans="1:7" ht="13.5">
      <c r="A74" s="64">
        <v>57</v>
      </c>
      <c r="B74" s="120" t="s">
        <v>683</v>
      </c>
      <c r="C74" s="618" t="s">
        <v>1022</v>
      </c>
      <c r="D74" s="83">
        <v>817646.4</v>
      </c>
      <c r="E74" s="83">
        <v>169494.99999999994</v>
      </c>
      <c r="F74" s="83">
        <v>987141.39999999991</v>
      </c>
      <c r="G74" s="83">
        <v>2633974.7629999998</v>
      </c>
    </row>
    <row r="75" spans="1:7">
      <c r="A75" s="64">
        <v>58</v>
      </c>
      <c r="B75" s="120" t="s">
        <v>683</v>
      </c>
      <c r="C75" s="618" t="s">
        <v>629</v>
      </c>
      <c r="D75" s="83">
        <v>1359283.1513775508</v>
      </c>
      <c r="E75" s="83">
        <v>21498.150968918024</v>
      </c>
      <c r="F75" s="83">
        <v>2367922.3023464689</v>
      </c>
      <c r="G75" s="83">
        <v>1393435.5062763817</v>
      </c>
    </row>
    <row r="76" spans="1:7">
      <c r="A76" s="64">
        <v>59</v>
      </c>
      <c r="B76" s="48" t="s">
        <v>684</v>
      </c>
      <c r="C76" s="618" t="s">
        <v>630</v>
      </c>
      <c r="D76" s="83">
        <v>2176929.1513775508</v>
      </c>
      <c r="E76" s="83">
        <v>190993.15096891797</v>
      </c>
      <c r="F76" s="83">
        <v>2367922.3023464689</v>
      </c>
      <c r="G76" s="83">
        <v>4027410.2692763815</v>
      </c>
    </row>
    <row r="77" spans="1:7">
      <c r="A77" s="64">
        <v>60</v>
      </c>
      <c r="B77" s="48"/>
      <c r="C77" s="617" t="s">
        <v>751</v>
      </c>
      <c r="D77" s="83"/>
      <c r="E77" s="83"/>
      <c r="F77" s="83"/>
      <c r="G77" s="83"/>
    </row>
    <row r="78" spans="1:7">
      <c r="A78" s="64">
        <v>61</v>
      </c>
      <c r="B78" s="120" t="s">
        <v>683</v>
      </c>
      <c r="C78" s="618" t="s">
        <v>601</v>
      </c>
      <c r="D78" s="83">
        <v>507151.99999999988</v>
      </c>
      <c r="E78" s="83">
        <v>86346.999999999985</v>
      </c>
      <c r="F78" s="83">
        <v>593498.99999999988</v>
      </c>
      <c r="G78" s="83">
        <v>1346115</v>
      </c>
    </row>
    <row r="79" spans="1:7">
      <c r="A79" s="64">
        <v>62</v>
      </c>
      <c r="B79" s="120" t="s">
        <v>683</v>
      </c>
      <c r="C79" s="618" t="s">
        <v>629</v>
      </c>
      <c r="D79" s="83">
        <v>843107.46903560078</v>
      </c>
      <c r="E79" s="83">
        <v>10951.68656689729</v>
      </c>
      <c r="F79" s="83">
        <v>854059.1556024981</v>
      </c>
      <c r="G79" s="83">
        <v>1091083.8068908206</v>
      </c>
    </row>
    <row r="80" spans="1:7">
      <c r="A80" s="64">
        <v>63</v>
      </c>
      <c r="B80" s="48" t="s">
        <v>684</v>
      </c>
      <c r="C80" s="618" t="s">
        <v>630</v>
      </c>
      <c r="D80" s="83">
        <v>1350259.4690356008</v>
      </c>
      <c r="E80" s="83">
        <v>97298.68656689729</v>
      </c>
      <c r="F80" s="83">
        <v>1447558.155602498</v>
      </c>
      <c r="G80" s="83">
        <v>2437198.8068908206</v>
      </c>
    </row>
    <row r="81" spans="1:7">
      <c r="A81" s="64">
        <v>64</v>
      </c>
      <c r="B81" s="48"/>
      <c r="C81" s="617" t="s">
        <v>649</v>
      </c>
      <c r="D81" s="83"/>
      <c r="E81" s="83"/>
      <c r="F81" s="83"/>
      <c r="G81" s="83"/>
    </row>
    <row r="82" spans="1:7">
      <c r="A82" s="64">
        <v>65</v>
      </c>
      <c r="B82" s="120" t="s">
        <v>683</v>
      </c>
      <c r="C82" s="618" t="s">
        <v>601</v>
      </c>
      <c r="D82" s="83">
        <v>59760</v>
      </c>
      <c r="E82" s="685" t="s">
        <v>1005</v>
      </c>
      <c r="F82" s="83">
        <v>59760</v>
      </c>
      <c r="G82" s="83">
        <v>2567836</v>
      </c>
    </row>
    <row r="83" spans="1:7">
      <c r="A83" s="64">
        <v>66</v>
      </c>
      <c r="B83" s="120" t="s">
        <v>683</v>
      </c>
      <c r="C83" s="618" t="s">
        <v>629</v>
      </c>
      <c r="D83" s="83">
        <v>99347.104633223178</v>
      </c>
      <c r="E83" s="685" t="s">
        <v>1005</v>
      </c>
      <c r="F83" s="83">
        <v>99347.104633223178</v>
      </c>
      <c r="G83" s="83">
        <v>98547.811405898072</v>
      </c>
    </row>
    <row r="84" spans="1:7">
      <c r="A84" s="64">
        <v>67</v>
      </c>
      <c r="B84" s="48" t="s">
        <v>684</v>
      </c>
      <c r="C84" s="618" t="s">
        <v>630</v>
      </c>
      <c r="D84" s="83">
        <v>159107.10463322318</v>
      </c>
      <c r="E84" s="685" t="s">
        <v>1005</v>
      </c>
      <c r="F84" s="83">
        <v>159107.10463322318</v>
      </c>
      <c r="G84" s="83">
        <v>2666383.8114058981</v>
      </c>
    </row>
    <row r="85" spans="1:7">
      <c r="A85" s="64">
        <v>68</v>
      </c>
      <c r="B85" s="48"/>
      <c r="C85" s="617" t="s">
        <v>650</v>
      </c>
      <c r="D85" s="83"/>
      <c r="E85" s="83"/>
      <c r="F85" s="83"/>
      <c r="G85" s="83"/>
    </row>
    <row r="86" spans="1:7">
      <c r="A86" s="64">
        <v>69</v>
      </c>
      <c r="B86" s="120" t="s">
        <v>683</v>
      </c>
      <c r="C86" s="618" t="s">
        <v>601</v>
      </c>
      <c r="D86" s="83">
        <v>491760</v>
      </c>
      <c r="E86" s="83">
        <v>164347</v>
      </c>
      <c r="F86" s="83">
        <v>656107</v>
      </c>
      <c r="G86" s="83">
        <v>2333445</v>
      </c>
    </row>
    <row r="87" spans="1:7">
      <c r="A87" s="64">
        <v>70</v>
      </c>
      <c r="B87" s="120" t="s">
        <v>683</v>
      </c>
      <c r="C87" s="618" t="s">
        <v>629</v>
      </c>
      <c r="D87" s="83">
        <v>817518.94535531825</v>
      </c>
      <c r="E87" s="83">
        <v>20844.694456204219</v>
      </c>
      <c r="F87" s="83">
        <v>838363.63981152244</v>
      </c>
      <c r="G87" s="83">
        <v>1266857.8196646036</v>
      </c>
    </row>
    <row r="88" spans="1:7" ht="12.75" customHeight="1">
      <c r="A88" s="64">
        <v>71</v>
      </c>
      <c r="B88" s="48" t="s">
        <v>684</v>
      </c>
      <c r="C88" s="618" t="s">
        <v>630</v>
      </c>
      <c r="D88" s="83">
        <v>1309278.9453553183</v>
      </c>
      <c r="E88" s="83">
        <v>185191.69445620422</v>
      </c>
      <c r="F88" s="83">
        <v>1494470.6398115226</v>
      </c>
      <c r="G88" s="83">
        <v>3600302.8196646036</v>
      </c>
    </row>
    <row r="89" spans="1:7">
      <c r="A89" s="64"/>
      <c r="B89" s="48"/>
      <c r="C89" s="618"/>
      <c r="D89" s="83"/>
      <c r="E89" s="83"/>
      <c r="F89" s="83"/>
      <c r="G89" s="83"/>
    </row>
    <row r="90" spans="1:7">
      <c r="A90" s="64">
        <v>72</v>
      </c>
      <c r="B90" s="48"/>
      <c r="C90" s="615" t="s">
        <v>651</v>
      </c>
      <c r="D90" s="83"/>
      <c r="E90" s="83"/>
      <c r="F90" s="83"/>
      <c r="G90" s="83"/>
    </row>
    <row r="91" spans="1:7">
      <c r="A91" s="64">
        <v>73</v>
      </c>
      <c r="B91" s="120" t="s">
        <v>683</v>
      </c>
      <c r="C91" s="619" t="s">
        <v>601</v>
      </c>
      <c r="D91" s="84">
        <f>D74+D78+D82+D86</f>
        <v>1876318.4</v>
      </c>
      <c r="E91" s="84">
        <f>E74+E78+E86</f>
        <v>420188.99999999994</v>
      </c>
      <c r="F91" s="84">
        <f t="shared" ref="F91:G91" si="5">F74+F78+F82+F86</f>
        <v>2296507.4</v>
      </c>
      <c r="G91" s="84">
        <f t="shared" si="5"/>
        <v>8881370.7630000003</v>
      </c>
    </row>
    <row r="92" spans="1:7">
      <c r="A92" s="64">
        <v>74</v>
      </c>
      <c r="B92" s="120" t="s">
        <v>683</v>
      </c>
      <c r="C92" s="619" t="s">
        <v>631</v>
      </c>
      <c r="D92" s="84">
        <f t="shared" ref="D92:G93" si="6">D75+D79+D83+D87</f>
        <v>3119256.6704016933</v>
      </c>
      <c r="E92" s="84">
        <f>E75+E79+E87</f>
        <v>53294.531992019532</v>
      </c>
      <c r="F92" s="84">
        <f t="shared" si="6"/>
        <v>4159692.2023937125</v>
      </c>
      <c r="G92" s="84">
        <f t="shared" si="6"/>
        <v>3849924.9442377039</v>
      </c>
    </row>
    <row r="93" spans="1:7">
      <c r="A93" s="64">
        <v>75</v>
      </c>
      <c r="B93" s="48" t="s">
        <v>684</v>
      </c>
      <c r="C93" s="619" t="s">
        <v>630</v>
      </c>
      <c r="D93" s="84">
        <f t="shared" si="6"/>
        <v>4995574.6704016933</v>
      </c>
      <c r="E93" s="84">
        <f>E76+E80+E88</f>
        <v>473483.5319920195</v>
      </c>
      <c r="F93" s="84">
        <f t="shared" si="6"/>
        <v>5469058.2023937125</v>
      </c>
      <c r="G93" s="84">
        <f t="shared" si="6"/>
        <v>12731295.707237704</v>
      </c>
    </row>
    <row r="94" spans="1:7">
      <c r="A94" s="48"/>
      <c r="B94" s="48"/>
      <c r="C94" s="123"/>
      <c r="D94" s="84"/>
      <c r="E94" s="84"/>
      <c r="F94" s="84"/>
      <c r="G94" s="84"/>
    </row>
    <row r="95" spans="1:7" ht="20.100000000000001" customHeight="1">
      <c r="A95" s="774">
        <v>2012</v>
      </c>
      <c r="B95" s="774"/>
      <c r="C95" s="774"/>
      <c r="D95" s="774"/>
      <c r="E95" s="774"/>
      <c r="F95" s="774"/>
      <c r="G95" s="774"/>
    </row>
    <row r="96" spans="1:7" ht="12.75" customHeight="1">
      <c r="A96" s="64">
        <v>76</v>
      </c>
      <c r="B96" s="120" t="s">
        <v>683</v>
      </c>
      <c r="C96" s="614" t="s">
        <v>681</v>
      </c>
      <c r="D96" s="83">
        <v>5061232</v>
      </c>
      <c r="E96" s="83">
        <v>556317.875</v>
      </c>
      <c r="F96" s="83">
        <v>5617549.875</v>
      </c>
      <c r="G96" s="83">
        <v>10858126.059999999</v>
      </c>
    </row>
    <row r="97" spans="1:7" ht="12.75" customHeight="1">
      <c r="A97" s="64">
        <v>77</v>
      </c>
      <c r="B97" s="120" t="s">
        <v>685</v>
      </c>
      <c r="C97" s="614" t="s">
        <v>1023</v>
      </c>
      <c r="D97" s="83">
        <v>2267327</v>
      </c>
      <c r="E97" s="83">
        <v>502336</v>
      </c>
      <c r="F97" s="83">
        <v>2769663</v>
      </c>
      <c r="G97" s="83">
        <v>8000181.25</v>
      </c>
    </row>
    <row r="98" spans="1:7" s="4" customFormat="1" ht="12.75" customHeight="1">
      <c r="A98" s="64">
        <v>78</v>
      </c>
      <c r="B98" s="48" t="s">
        <v>684</v>
      </c>
      <c r="C98" s="615" t="s">
        <v>682</v>
      </c>
      <c r="D98" s="84">
        <f>D96-D97</f>
        <v>2793905</v>
      </c>
      <c r="E98" s="84">
        <f t="shared" ref="E98:G98" si="7">E96-E97</f>
        <v>53981.875</v>
      </c>
      <c r="F98" s="84">
        <f t="shared" si="7"/>
        <v>2847886.875</v>
      </c>
      <c r="G98" s="84">
        <f t="shared" si="7"/>
        <v>2857944.8099999987</v>
      </c>
    </row>
    <row r="99" spans="1:7" s="4" customFormat="1" ht="12.75" customHeight="1">
      <c r="A99" s="64">
        <v>79</v>
      </c>
      <c r="B99" s="120" t="s">
        <v>683</v>
      </c>
      <c r="C99" s="615" t="s">
        <v>680</v>
      </c>
      <c r="D99" s="84">
        <v>133420</v>
      </c>
      <c r="E99" s="685" t="s">
        <v>1005</v>
      </c>
      <c r="F99" s="84">
        <v>133420</v>
      </c>
      <c r="G99" s="84">
        <v>522703.03450000007</v>
      </c>
    </row>
    <row r="100" spans="1:7" s="4" customFormat="1" ht="12.75" customHeight="1">
      <c r="A100" s="64">
        <v>80</v>
      </c>
      <c r="B100" s="48" t="s">
        <v>684</v>
      </c>
      <c r="C100" s="615" t="s">
        <v>652</v>
      </c>
      <c r="D100" s="84">
        <f>SUM(D98:D99)</f>
        <v>2927325</v>
      </c>
      <c r="E100" s="84">
        <f t="shared" ref="E100:G100" si="8">SUM(E98:E99)</f>
        <v>53981.875</v>
      </c>
      <c r="F100" s="84">
        <f t="shared" si="8"/>
        <v>2981306.875</v>
      </c>
      <c r="G100" s="84">
        <f t="shared" si="8"/>
        <v>3380647.8444999987</v>
      </c>
    </row>
    <row r="101" spans="1:7" s="4" customFormat="1" ht="12.75" customHeight="1">
      <c r="A101" s="64"/>
      <c r="B101" s="48"/>
      <c r="C101" s="616"/>
      <c r="D101" s="83"/>
      <c r="E101" s="83"/>
      <c r="F101" s="83"/>
      <c r="G101" s="83"/>
    </row>
    <row r="102" spans="1:7" s="4" customFormat="1">
      <c r="A102" s="64">
        <v>81</v>
      </c>
      <c r="B102" s="48"/>
      <c r="C102" s="617" t="s">
        <v>753</v>
      </c>
      <c r="D102" s="83"/>
      <c r="E102" s="83"/>
      <c r="F102" s="83"/>
      <c r="G102" s="83"/>
    </row>
    <row r="103" spans="1:7" s="4" customFormat="1" ht="14.25" customHeight="1">
      <c r="A103" s="64">
        <v>82</v>
      </c>
      <c r="B103" s="120" t="s">
        <v>683</v>
      </c>
      <c r="C103" s="618" t="s">
        <v>1024</v>
      </c>
      <c r="D103" s="83">
        <v>814391.00000000012</v>
      </c>
      <c r="E103" s="83">
        <v>212028.99999999997</v>
      </c>
      <c r="F103" s="83">
        <v>1026420.0000000001</v>
      </c>
      <c r="G103" s="83">
        <v>2587103.5179435639</v>
      </c>
    </row>
    <row r="104" spans="1:7" s="4" customFormat="1">
      <c r="A104" s="64">
        <v>83</v>
      </c>
      <c r="B104" s="120" t="s">
        <v>683</v>
      </c>
      <c r="C104" s="618" t="s">
        <v>629</v>
      </c>
      <c r="D104" s="83">
        <v>1265516.7032708393</v>
      </c>
      <c r="E104" s="83">
        <v>26584.966829703015</v>
      </c>
      <c r="F104" s="83">
        <v>2318521.6701005423</v>
      </c>
      <c r="G104" s="83">
        <v>1292101.6702413373</v>
      </c>
    </row>
    <row r="105" spans="1:7" s="4" customFormat="1">
      <c r="A105" s="64">
        <v>84</v>
      </c>
      <c r="B105" s="48" t="s">
        <v>684</v>
      </c>
      <c r="C105" s="618" t="s">
        <v>630</v>
      </c>
      <c r="D105" s="83">
        <v>2079907.7032708393</v>
      </c>
      <c r="E105" s="83">
        <v>238613.96682970299</v>
      </c>
      <c r="F105" s="83">
        <v>2318521.6701005423</v>
      </c>
      <c r="G105" s="83">
        <v>3879205.1881849011</v>
      </c>
    </row>
    <row r="106" spans="1:7" s="4" customFormat="1">
      <c r="A106" s="64">
        <v>85</v>
      </c>
      <c r="B106" s="48"/>
      <c r="C106" s="617" t="s">
        <v>751</v>
      </c>
      <c r="D106" s="83"/>
      <c r="E106" s="83"/>
      <c r="F106" s="83"/>
      <c r="G106" s="83"/>
    </row>
    <row r="107" spans="1:7" s="4" customFormat="1">
      <c r="A107" s="64">
        <v>86</v>
      </c>
      <c r="B107" s="120" t="s">
        <v>683</v>
      </c>
      <c r="C107" s="618" t="s">
        <v>601</v>
      </c>
      <c r="D107" s="83">
        <v>532712</v>
      </c>
      <c r="E107" s="83">
        <v>47755</v>
      </c>
      <c r="F107" s="83">
        <v>580467</v>
      </c>
      <c r="G107" s="83">
        <v>1345366.3772696415</v>
      </c>
    </row>
    <row r="108" spans="1:7" s="4" customFormat="1">
      <c r="A108" s="64">
        <v>87</v>
      </c>
      <c r="B108" s="120" t="s">
        <v>683</v>
      </c>
      <c r="C108" s="618" t="s">
        <v>629</v>
      </c>
      <c r="D108" s="83">
        <v>827804.11069206684</v>
      </c>
      <c r="E108" s="83">
        <v>5987.6072853277365</v>
      </c>
      <c r="F108" s="83">
        <v>833791.71797739458</v>
      </c>
      <c r="G108" s="83">
        <v>833791.74981667288</v>
      </c>
    </row>
    <row r="109" spans="1:7" s="4" customFormat="1">
      <c r="A109" s="64">
        <v>88</v>
      </c>
      <c r="B109" s="48" t="s">
        <v>684</v>
      </c>
      <c r="C109" s="618" t="s">
        <v>630</v>
      </c>
      <c r="D109" s="83">
        <v>1360516.1106920668</v>
      </c>
      <c r="E109" s="83">
        <v>53742.607285327736</v>
      </c>
      <c r="F109" s="83">
        <v>1414258.7179773946</v>
      </c>
      <c r="G109" s="83">
        <v>2179158.1270863144</v>
      </c>
    </row>
    <row r="110" spans="1:7" s="4" customFormat="1">
      <c r="A110" s="64">
        <v>89</v>
      </c>
      <c r="B110" s="48"/>
      <c r="C110" s="617" t="s">
        <v>649</v>
      </c>
      <c r="D110" s="83"/>
      <c r="E110" s="83"/>
      <c r="F110" s="83"/>
      <c r="G110" s="83"/>
    </row>
    <row r="111" spans="1:7" s="4" customFormat="1">
      <c r="A111" s="64">
        <v>90</v>
      </c>
      <c r="B111" s="120" t="s">
        <v>683</v>
      </c>
      <c r="C111" s="618" t="s">
        <v>601</v>
      </c>
      <c r="D111" s="83">
        <v>43502</v>
      </c>
      <c r="E111" s="685" t="s">
        <v>1005</v>
      </c>
      <c r="F111" s="83">
        <v>43502</v>
      </c>
      <c r="G111" s="83">
        <v>2558619.2142350334</v>
      </c>
    </row>
    <row r="112" spans="1:7" s="4" customFormat="1">
      <c r="A112" s="64">
        <v>91</v>
      </c>
      <c r="B112" s="120" t="s">
        <v>683</v>
      </c>
      <c r="C112" s="618" t="s">
        <v>629</v>
      </c>
      <c r="D112" s="83">
        <v>67599.614689418493</v>
      </c>
      <c r="E112" s="685" t="s">
        <v>1005</v>
      </c>
      <c r="F112" s="83">
        <v>67599.614689418493</v>
      </c>
      <c r="G112" s="83">
        <v>67599.614689418115</v>
      </c>
    </row>
    <row r="113" spans="1:7" s="4" customFormat="1">
      <c r="A113" s="64">
        <v>92</v>
      </c>
      <c r="B113" s="48" t="s">
        <v>684</v>
      </c>
      <c r="C113" s="618" t="s">
        <v>630</v>
      </c>
      <c r="D113" s="83">
        <v>111101.61468941849</v>
      </c>
      <c r="E113" s="685" t="s">
        <v>1005</v>
      </c>
      <c r="F113" s="83">
        <v>111101.61468941849</v>
      </c>
      <c r="G113" s="83">
        <v>2626218.8289244515</v>
      </c>
    </row>
    <row r="114" spans="1:7" s="4" customFormat="1">
      <c r="A114" s="64">
        <v>93</v>
      </c>
      <c r="B114" s="48"/>
      <c r="C114" s="617" t="s">
        <v>650</v>
      </c>
      <c r="D114" s="83"/>
      <c r="E114" s="83"/>
      <c r="F114" s="83"/>
      <c r="G114" s="83"/>
    </row>
    <row r="115" spans="1:7" s="4" customFormat="1">
      <c r="A115" s="64">
        <v>94</v>
      </c>
      <c r="B115" s="120" t="s">
        <v>683</v>
      </c>
      <c r="C115" s="618" t="s">
        <v>601</v>
      </c>
      <c r="D115" s="83">
        <v>493200</v>
      </c>
      <c r="E115" s="83">
        <v>170756</v>
      </c>
      <c r="F115" s="83">
        <v>663956</v>
      </c>
      <c r="G115" s="83">
        <v>2427459.3015353251</v>
      </c>
    </row>
    <row r="116" spans="1:7" s="4" customFormat="1">
      <c r="A116" s="64">
        <v>95</v>
      </c>
      <c r="B116" s="120" t="s">
        <v>683</v>
      </c>
      <c r="C116" s="618" t="s">
        <v>629</v>
      </c>
      <c r="D116" s="83">
        <v>766404.53231624304</v>
      </c>
      <c r="E116" s="83">
        <v>21409.692589538725</v>
      </c>
      <c r="F116" s="83">
        <v>787814.2249057818</v>
      </c>
      <c r="G116" s="83">
        <v>787814.22490578191</v>
      </c>
    </row>
    <row r="117" spans="1:7" s="4" customFormat="1">
      <c r="A117" s="64">
        <v>96</v>
      </c>
      <c r="B117" s="48" t="s">
        <v>684</v>
      </c>
      <c r="C117" s="618" t="s">
        <v>630</v>
      </c>
      <c r="D117" s="83">
        <v>1259604.532316243</v>
      </c>
      <c r="E117" s="83">
        <v>192165.69258953872</v>
      </c>
      <c r="F117" s="83">
        <v>1451770.2249057817</v>
      </c>
      <c r="G117" s="83">
        <v>3215273.526441107</v>
      </c>
    </row>
    <row r="118" spans="1:7" s="4" customFormat="1">
      <c r="A118" s="64"/>
      <c r="B118" s="48"/>
      <c r="C118" s="618"/>
      <c r="D118" s="83"/>
      <c r="E118" s="83"/>
      <c r="F118" s="83"/>
      <c r="G118" s="83"/>
    </row>
    <row r="119" spans="1:7" s="4" customFormat="1">
      <c r="A119" s="64">
        <v>97</v>
      </c>
      <c r="B119" s="48"/>
      <c r="C119" s="615" t="s">
        <v>651</v>
      </c>
      <c r="D119" s="83"/>
      <c r="E119" s="83"/>
      <c r="F119" s="83"/>
      <c r="G119" s="83"/>
    </row>
    <row r="120" spans="1:7" s="4" customFormat="1">
      <c r="A120" s="64">
        <v>98</v>
      </c>
      <c r="B120" s="120" t="s">
        <v>683</v>
      </c>
      <c r="C120" s="619" t="s">
        <v>601</v>
      </c>
      <c r="D120" s="84">
        <f>D103+D107+D111+D115</f>
        <v>1883805</v>
      </c>
      <c r="E120" s="84">
        <f>E103+E107+E115</f>
        <v>430540</v>
      </c>
      <c r="F120" s="84">
        <f t="shared" ref="F120:G120" si="9">F103+F107+F111+F115</f>
        <v>2314345</v>
      </c>
      <c r="G120" s="84">
        <f t="shared" si="9"/>
        <v>8918548.4109835643</v>
      </c>
    </row>
    <row r="121" spans="1:7" s="4" customFormat="1">
      <c r="A121" s="64">
        <v>99</v>
      </c>
      <c r="B121" s="120" t="s">
        <v>683</v>
      </c>
      <c r="C121" s="619" t="s">
        <v>631</v>
      </c>
      <c r="D121" s="84">
        <f t="shared" ref="D121:G122" si="10">D104+D108+D112+D116</f>
        <v>2927324.960968568</v>
      </c>
      <c r="E121" s="84">
        <f t="shared" ref="E121:E122" si="11">E104+E108+E116</f>
        <v>53982.266704569476</v>
      </c>
      <c r="F121" s="84">
        <f t="shared" si="10"/>
        <v>4007727.2276731376</v>
      </c>
      <c r="G121" s="84">
        <f t="shared" si="10"/>
        <v>2981307.2596532102</v>
      </c>
    </row>
    <row r="122" spans="1:7" s="4" customFormat="1">
      <c r="A122" s="64">
        <v>100</v>
      </c>
      <c r="B122" s="48" t="s">
        <v>684</v>
      </c>
      <c r="C122" s="619" t="s">
        <v>630</v>
      </c>
      <c r="D122" s="84">
        <f t="shared" si="10"/>
        <v>4811129.960968568</v>
      </c>
      <c r="E122" s="84">
        <f t="shared" si="11"/>
        <v>484522.26670456945</v>
      </c>
      <c r="F122" s="84">
        <f t="shared" si="10"/>
        <v>5295652.2276731376</v>
      </c>
      <c r="G122" s="84">
        <f t="shared" si="10"/>
        <v>11899855.670636773</v>
      </c>
    </row>
    <row r="123" spans="1:7" s="4" customFormat="1">
      <c r="A123" s="1"/>
      <c r="B123" s="51" t="s">
        <v>754</v>
      </c>
      <c r="C123" s="1"/>
      <c r="D123" s="1"/>
      <c r="E123" s="1"/>
      <c r="F123" s="1"/>
      <c r="G123" s="12"/>
    </row>
    <row r="124" spans="1:7" s="4" customFormat="1">
      <c r="A124" s="1"/>
      <c r="B124" s="15" t="s">
        <v>632</v>
      </c>
      <c r="C124" s="1"/>
      <c r="D124" s="1"/>
      <c r="E124" s="1"/>
      <c r="F124" s="1"/>
      <c r="G124" s="12"/>
    </row>
    <row r="125" spans="1:7" s="4" customFormat="1">
      <c r="A125" s="1"/>
      <c r="B125" s="15"/>
      <c r="C125" s="1"/>
      <c r="D125" s="1"/>
      <c r="E125" s="1"/>
      <c r="F125" s="1"/>
      <c r="G125" s="12"/>
    </row>
    <row r="126" spans="1:7" s="4" customFormat="1" ht="18">
      <c r="A126" s="405"/>
      <c r="B126" s="51"/>
      <c r="G126" s="104"/>
    </row>
    <row r="127" spans="1:7" s="4" customFormat="1" ht="18">
      <c r="A127" s="405"/>
      <c r="B127" s="51"/>
      <c r="G127" s="104"/>
    </row>
    <row r="128" spans="1:7" s="4" customFormat="1" ht="15.75">
      <c r="A128" s="406"/>
      <c r="B128" s="51"/>
      <c r="G128" s="104"/>
    </row>
    <row r="129" spans="1:7" s="4" customFormat="1">
      <c r="B129" s="51"/>
      <c r="G129" s="104"/>
    </row>
    <row r="130" spans="1:7" s="4" customFormat="1">
      <c r="A130" s="278"/>
      <c r="B130" s="295"/>
      <c r="C130" s="295"/>
      <c r="D130" s="407"/>
      <c r="E130" s="407"/>
      <c r="F130" s="407"/>
      <c r="G130" s="117"/>
    </row>
    <row r="131" spans="1:7" s="4" customFormat="1">
      <c r="A131" s="198"/>
      <c r="B131" s="198"/>
      <c r="C131" s="198"/>
      <c r="D131" s="198"/>
      <c r="E131" s="198"/>
      <c r="F131" s="198"/>
      <c r="G131" s="198"/>
    </row>
    <row r="132" spans="1:7" s="4" customFormat="1">
      <c r="A132" s="48"/>
      <c r="B132" s="120"/>
      <c r="C132" s="121"/>
      <c r="D132" s="250"/>
      <c r="E132" s="250"/>
      <c r="F132" s="250"/>
      <c r="G132" s="250"/>
    </row>
    <row r="133" spans="1:7" s="4" customFormat="1">
      <c r="A133" s="48"/>
      <c r="B133" s="120"/>
      <c r="C133" s="121"/>
      <c r="D133" s="250"/>
      <c r="E133" s="250"/>
      <c r="F133" s="250"/>
      <c r="G133" s="250"/>
    </row>
    <row r="134" spans="1:7" s="4" customFormat="1">
      <c r="A134" s="48"/>
      <c r="B134" s="48"/>
      <c r="C134" s="118"/>
      <c r="D134" s="152"/>
      <c r="E134" s="152"/>
      <c r="F134" s="152"/>
      <c r="G134" s="152"/>
    </row>
    <row r="135" spans="1:7" s="4" customFormat="1">
      <c r="A135" s="48"/>
      <c r="B135" s="120"/>
      <c r="C135" s="118"/>
      <c r="D135" s="152"/>
      <c r="E135" s="152"/>
      <c r="F135" s="152"/>
      <c r="G135" s="152"/>
    </row>
    <row r="136" spans="1:7">
      <c r="A136" s="48"/>
      <c r="B136" s="48"/>
      <c r="C136" s="118"/>
      <c r="D136" s="152"/>
      <c r="E136" s="152"/>
      <c r="F136" s="152"/>
      <c r="G136" s="152"/>
    </row>
    <row r="137" spans="1:7">
      <c r="A137" s="48"/>
      <c r="B137" s="48"/>
      <c r="C137" s="107"/>
      <c r="D137" s="152"/>
      <c r="E137" s="152"/>
      <c r="F137" s="152"/>
      <c r="G137" s="104"/>
    </row>
    <row r="138" spans="1:7">
      <c r="A138" s="48"/>
      <c r="B138" s="48"/>
      <c r="C138" s="125"/>
      <c r="D138" s="4"/>
      <c r="E138" s="4"/>
      <c r="F138" s="4"/>
      <c r="G138" s="104"/>
    </row>
    <row r="139" spans="1:7">
      <c r="A139" s="48"/>
      <c r="B139" s="120"/>
      <c r="C139" s="191"/>
      <c r="D139" s="250"/>
      <c r="E139" s="250"/>
      <c r="F139" s="250"/>
      <c r="G139" s="250"/>
    </row>
    <row r="140" spans="1:7">
      <c r="A140" s="48"/>
      <c r="B140" s="120"/>
      <c r="C140" s="122"/>
      <c r="D140" s="250"/>
      <c r="E140" s="250"/>
      <c r="F140" s="250"/>
      <c r="G140" s="250"/>
    </row>
    <row r="141" spans="1:7">
      <c r="A141" s="48"/>
      <c r="B141" s="48"/>
      <c r="C141" s="122"/>
      <c r="D141" s="152"/>
      <c r="E141" s="152"/>
      <c r="F141" s="152"/>
      <c r="G141" s="152"/>
    </row>
    <row r="142" spans="1:7">
      <c r="A142" s="48"/>
      <c r="B142" s="48"/>
      <c r="C142" s="125"/>
      <c r="D142" s="4"/>
      <c r="E142" s="4"/>
      <c r="F142" s="4"/>
      <c r="G142" s="104"/>
    </row>
    <row r="143" spans="1:7">
      <c r="A143" s="48"/>
      <c r="B143" s="120"/>
      <c r="C143" s="122"/>
      <c r="D143" s="250"/>
      <c r="E143" s="250"/>
      <c r="F143" s="250"/>
      <c r="G143" s="250"/>
    </row>
    <row r="144" spans="1:7">
      <c r="A144" s="48"/>
      <c r="B144" s="120"/>
      <c r="C144" s="122"/>
      <c r="D144" s="250"/>
      <c r="E144" s="250"/>
      <c r="F144" s="250"/>
      <c r="G144" s="250"/>
    </row>
    <row r="145" spans="1:7">
      <c r="A145" s="48"/>
      <c r="B145" s="48"/>
      <c r="C145" s="122"/>
      <c r="D145" s="152"/>
      <c r="E145" s="152"/>
      <c r="F145" s="152"/>
      <c r="G145" s="152"/>
    </row>
    <row r="146" spans="1:7">
      <c r="A146" s="48"/>
      <c r="B146" s="48"/>
      <c r="C146" s="125"/>
      <c r="D146" s="4"/>
      <c r="E146" s="4"/>
      <c r="F146" s="4"/>
      <c r="G146" s="104"/>
    </row>
    <row r="147" spans="1:7">
      <c r="A147" s="48"/>
      <c r="B147" s="120"/>
      <c r="C147" s="122"/>
      <c r="D147" s="250"/>
      <c r="E147" s="250"/>
      <c r="F147" s="250"/>
      <c r="G147" s="250"/>
    </row>
    <row r="148" spans="1:7">
      <c r="A148" s="48"/>
      <c r="B148" s="120"/>
      <c r="C148" s="122"/>
      <c r="D148" s="250"/>
      <c r="E148" s="250"/>
      <c r="F148" s="250"/>
      <c r="G148" s="250"/>
    </row>
    <row r="149" spans="1:7">
      <c r="A149" s="48"/>
      <c r="B149" s="48"/>
      <c r="C149" s="122"/>
      <c r="D149" s="152"/>
      <c r="E149" s="152"/>
      <c r="F149" s="152"/>
      <c r="G149" s="152"/>
    </row>
    <row r="150" spans="1:7">
      <c r="A150" s="48"/>
      <c r="B150" s="48"/>
      <c r="C150" s="125"/>
      <c r="D150" s="4"/>
      <c r="E150" s="4"/>
      <c r="F150" s="4"/>
      <c r="G150" s="104"/>
    </row>
    <row r="151" spans="1:7">
      <c r="A151" s="48"/>
      <c r="B151" s="120"/>
      <c r="C151" s="122"/>
      <c r="D151" s="250"/>
      <c r="E151" s="250"/>
      <c r="F151" s="250"/>
      <c r="G151" s="250"/>
    </row>
    <row r="152" spans="1:7">
      <c r="A152" s="48"/>
      <c r="B152" s="120"/>
      <c r="C152" s="122"/>
      <c r="D152" s="250"/>
      <c r="E152" s="250"/>
      <c r="F152" s="250"/>
      <c r="G152" s="250"/>
    </row>
    <row r="153" spans="1:7">
      <c r="A153" s="48"/>
      <c r="B153" s="48"/>
      <c r="C153" s="122"/>
      <c r="D153" s="152"/>
      <c r="E153" s="152"/>
      <c r="F153" s="152"/>
      <c r="G153" s="152"/>
    </row>
    <row r="154" spans="1:7">
      <c r="A154" s="48"/>
      <c r="B154" s="48"/>
      <c r="C154" s="122"/>
      <c r="D154" s="152"/>
      <c r="E154" s="152"/>
      <c r="F154" s="152"/>
      <c r="G154" s="104"/>
    </row>
    <row r="155" spans="1:7">
      <c r="A155" s="48"/>
      <c r="B155" s="48"/>
      <c r="C155" s="118"/>
      <c r="D155" s="4"/>
      <c r="E155" s="4"/>
      <c r="F155" s="4"/>
      <c r="G155" s="104"/>
    </row>
    <row r="156" spans="1:7">
      <c r="A156" s="48"/>
      <c r="B156" s="120"/>
      <c r="C156" s="123"/>
      <c r="D156" s="152"/>
      <c r="E156" s="152"/>
      <c r="F156" s="152"/>
      <c r="G156" s="152"/>
    </row>
    <row r="157" spans="1:7">
      <c r="A157" s="48"/>
      <c r="B157" s="120"/>
      <c r="C157" s="123"/>
      <c r="D157" s="152"/>
      <c r="E157" s="152"/>
      <c r="F157" s="152"/>
      <c r="G157" s="152"/>
    </row>
    <row r="158" spans="1:7">
      <c r="A158" s="48"/>
      <c r="B158" s="48"/>
      <c r="C158" s="123"/>
      <c r="D158" s="152"/>
      <c r="E158" s="152"/>
      <c r="F158" s="152"/>
      <c r="G158" s="152"/>
    </row>
    <row r="159" spans="1:7">
      <c r="A159" s="4"/>
      <c r="B159" s="51"/>
      <c r="C159" s="4"/>
      <c r="D159" s="4"/>
      <c r="E159" s="4"/>
      <c r="F159" s="4"/>
      <c r="G159" s="104"/>
    </row>
    <row r="160" spans="1:7">
      <c r="A160" s="4"/>
      <c r="B160" s="408"/>
      <c r="C160" s="171"/>
      <c r="D160" s="4"/>
      <c r="E160" s="4"/>
      <c r="F160" s="4"/>
      <c r="G160" s="104"/>
    </row>
    <row r="161" spans="1:7">
      <c r="A161" s="4"/>
      <c r="B161" s="171"/>
      <c r="C161" s="171"/>
      <c r="D161" s="4"/>
      <c r="E161" s="4"/>
      <c r="F161" s="4"/>
      <c r="G161" s="104"/>
    </row>
    <row r="162" spans="1:7">
      <c r="A162" s="4"/>
      <c r="B162" s="4"/>
      <c r="C162" s="4"/>
      <c r="D162" s="4"/>
      <c r="E162" s="4"/>
      <c r="F162" s="4"/>
      <c r="G162" s="104"/>
    </row>
    <row r="163" spans="1:7">
      <c r="A163" s="4"/>
      <c r="B163" s="4"/>
      <c r="C163" s="4"/>
      <c r="D163" s="4"/>
      <c r="E163" s="4"/>
      <c r="F163" s="4"/>
      <c r="G163" s="104"/>
    </row>
  </sheetData>
  <mergeCells count="5">
    <mergeCell ref="A95:G95"/>
    <mergeCell ref="A66:G66"/>
    <mergeCell ref="B5:C5"/>
    <mergeCell ref="A35:G35"/>
    <mergeCell ref="A6:G6"/>
  </mergeCells>
  <phoneticPr fontId="13" type="noConversion"/>
  <pageMargins left="0.78740157480314965" right="0.39370078740157483" top="0.78740157480314965" bottom="0.39370078740157483" header="0.11811023622047245" footer="0.11811023622047245"/>
  <pageSetup paperSize="9" scale="75" fitToWidth="2" orientation="portrait" horizontalDpi="1200" verticalDpi="1200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W1664"/>
  <sheetViews>
    <sheetView workbookViewId="0"/>
  </sheetViews>
  <sheetFormatPr baseColWidth="10" defaultRowHeight="11.25"/>
  <cols>
    <col min="1" max="1" width="3.85546875" style="28" customWidth="1"/>
    <col min="2" max="2" width="10.42578125" style="28" customWidth="1"/>
    <col min="3" max="3" width="53.7109375" style="28" customWidth="1"/>
    <col min="4" max="4" width="10.7109375" style="28" customWidth="1"/>
    <col min="5" max="8" width="11.85546875" style="28" customWidth="1"/>
    <col min="9" max="9" width="10.7109375" style="28" customWidth="1"/>
    <col min="10" max="13" width="11.7109375" style="28" customWidth="1"/>
    <col min="14" max="14" width="10.7109375" style="28" customWidth="1"/>
    <col min="15" max="15" width="11.7109375" style="28" customWidth="1"/>
    <col min="16" max="18" width="11" style="28" customWidth="1"/>
    <col min="19" max="21" width="10.7109375" style="28" customWidth="1"/>
    <col min="22" max="16384" width="11.42578125" style="28"/>
  </cols>
  <sheetData>
    <row r="1" spans="1:21" s="35" customFormat="1" ht="19.5" customHeight="1">
      <c r="A1" s="393" t="s">
        <v>44</v>
      </c>
      <c r="B1" s="272"/>
      <c r="C1" s="272"/>
      <c r="E1" s="154"/>
      <c r="F1" s="154"/>
      <c r="K1" s="154"/>
      <c r="M1" s="393"/>
    </row>
    <row r="2" spans="1:21" s="35" customFormat="1" ht="15" customHeight="1">
      <c r="A2" s="153" t="s">
        <v>247</v>
      </c>
      <c r="B2" s="155"/>
      <c r="C2" s="154"/>
      <c r="E2" s="154"/>
      <c r="F2" s="154"/>
      <c r="K2" s="154"/>
      <c r="M2" s="153"/>
    </row>
    <row r="3" spans="1:21" ht="15" customHeight="1">
      <c r="A3" s="155" t="s">
        <v>53</v>
      </c>
      <c r="C3" s="394"/>
      <c r="M3" s="155"/>
    </row>
    <row r="4" spans="1:21" ht="12" customHeight="1">
      <c r="A4" s="155"/>
      <c r="C4" s="156"/>
      <c r="H4" s="155"/>
      <c r="I4" s="156"/>
    </row>
    <row r="5" spans="1:21" ht="30" customHeight="1">
      <c r="A5" s="44" t="s">
        <v>781</v>
      </c>
      <c r="B5" s="45" t="s">
        <v>580</v>
      </c>
      <c r="C5" s="45" t="s">
        <v>58</v>
      </c>
      <c r="D5" s="45">
        <v>1995</v>
      </c>
      <c r="E5" s="45">
        <v>1996</v>
      </c>
      <c r="F5" s="45">
        <v>1997</v>
      </c>
      <c r="G5" s="46">
        <v>1998</v>
      </c>
      <c r="H5" s="45">
        <v>1999</v>
      </c>
      <c r="I5" s="47">
        <v>2000</v>
      </c>
      <c r="J5" s="45">
        <v>2001</v>
      </c>
      <c r="K5" s="46">
        <v>2002</v>
      </c>
      <c r="L5" s="45">
        <v>2003</v>
      </c>
      <c r="M5" s="47">
        <v>2004</v>
      </c>
      <c r="N5" s="46">
        <v>2005</v>
      </c>
      <c r="O5" s="45">
        <v>2006</v>
      </c>
      <c r="P5" s="46">
        <v>2007</v>
      </c>
      <c r="Q5" s="45">
        <v>2008</v>
      </c>
      <c r="R5" s="46">
        <v>2009</v>
      </c>
      <c r="S5" s="45">
        <v>2010</v>
      </c>
      <c r="T5" s="46">
        <v>2011</v>
      </c>
      <c r="U5" s="46">
        <v>2012</v>
      </c>
    </row>
    <row r="6" spans="1:21" s="361" customFormat="1" ht="5.0999999999999996" customHeight="1">
      <c r="A6" s="251"/>
      <c r="B6" s="318"/>
      <c r="C6" s="321"/>
      <c r="D6" s="318"/>
      <c r="E6" s="318"/>
      <c r="F6" s="318"/>
      <c r="G6" s="318"/>
      <c r="H6" s="318"/>
      <c r="I6" s="318"/>
      <c r="J6" s="318"/>
      <c r="K6" s="318"/>
      <c r="L6" s="318"/>
      <c r="M6" s="318"/>
      <c r="N6" s="318"/>
      <c r="O6" s="318"/>
      <c r="P6" s="318"/>
      <c r="Q6" s="318"/>
      <c r="R6" s="318"/>
      <c r="S6" s="318"/>
      <c r="T6" s="318"/>
      <c r="U6" s="318"/>
    </row>
    <row r="7" spans="1:21" s="20" customFormat="1" ht="12.75" customHeight="1">
      <c r="A7" s="79">
        <v>1</v>
      </c>
      <c r="B7" s="98" t="s">
        <v>178</v>
      </c>
      <c r="C7" s="385" t="s">
        <v>332</v>
      </c>
      <c r="D7" s="687">
        <v>49638.624115350307</v>
      </c>
      <c r="E7" s="687">
        <v>48206.895741504297</v>
      </c>
      <c r="F7" s="687">
        <v>45496.293955096218</v>
      </c>
      <c r="G7" s="687">
        <v>43102.45974020561</v>
      </c>
      <c r="H7" s="687">
        <v>40782.257029577333</v>
      </c>
      <c r="I7" s="687">
        <v>36262.706855415541</v>
      </c>
      <c r="J7" s="687">
        <v>41259.286799134483</v>
      </c>
      <c r="K7" s="687">
        <v>39894.083068195992</v>
      </c>
      <c r="L7" s="687">
        <v>37583.933776193153</v>
      </c>
      <c r="M7" s="687">
        <v>37339.784842436085</v>
      </c>
      <c r="N7" s="687">
        <v>37719.663452159497</v>
      </c>
      <c r="O7" s="687">
        <v>40688.942450604984</v>
      </c>
      <c r="P7" s="687">
        <v>38480.779100354644</v>
      </c>
      <c r="Q7" s="687">
        <v>39627.987009835168</v>
      </c>
      <c r="R7" s="687">
        <v>41570.082235029142</v>
      </c>
      <c r="S7" s="687">
        <v>44797.822833850456</v>
      </c>
      <c r="T7" s="687">
        <v>37928.166445589013</v>
      </c>
      <c r="U7" s="687">
        <v>39610.209596781788</v>
      </c>
    </row>
    <row r="8" spans="1:21" s="20" customFormat="1" ht="12.75" customHeight="1">
      <c r="A8" s="79">
        <v>2</v>
      </c>
      <c r="B8" s="386" t="s">
        <v>762</v>
      </c>
      <c r="C8" s="387" t="s">
        <v>333</v>
      </c>
      <c r="D8" s="687">
        <v>45388.813732768729</v>
      </c>
      <c r="E8" s="687">
        <v>44879.414656813169</v>
      </c>
      <c r="F8" s="687">
        <v>42953.150101526116</v>
      </c>
      <c r="G8" s="687">
        <v>39653.328368673741</v>
      </c>
      <c r="H8" s="687">
        <v>38276.617241451633</v>
      </c>
      <c r="I8" s="687">
        <v>34367.600587913243</v>
      </c>
      <c r="J8" s="687">
        <v>39151.739620775217</v>
      </c>
      <c r="K8" s="687">
        <v>37808.49899156703</v>
      </c>
      <c r="L8" s="687">
        <v>35602.895336076617</v>
      </c>
      <c r="M8" s="687">
        <v>35415.397315854207</v>
      </c>
      <c r="N8" s="687">
        <v>35795.832178986137</v>
      </c>
      <c r="O8" s="687">
        <v>38582.687723803683</v>
      </c>
      <c r="P8" s="687">
        <v>36459.991352156212</v>
      </c>
      <c r="Q8" s="687">
        <v>37529.340410113364</v>
      </c>
      <c r="R8" s="687">
        <v>39357.709836729395</v>
      </c>
      <c r="S8" s="687">
        <v>42577.0634222136</v>
      </c>
      <c r="T8" s="687">
        <v>36003.040821889794</v>
      </c>
      <c r="U8" s="687">
        <v>37738.76885128158</v>
      </c>
    </row>
    <row r="9" spans="1:21" s="20" customFormat="1" ht="12.75" customHeight="1">
      <c r="A9" s="79">
        <v>3</v>
      </c>
      <c r="B9" s="386" t="s">
        <v>763</v>
      </c>
      <c r="C9" s="387" t="s">
        <v>334</v>
      </c>
      <c r="D9" s="687">
        <v>2723.5014656073849</v>
      </c>
      <c r="E9" s="687">
        <v>1651.0402328620207</v>
      </c>
      <c r="F9" s="687">
        <v>1435.2396005296505</v>
      </c>
      <c r="G9" s="687">
        <v>1960.5226916055553</v>
      </c>
      <c r="H9" s="687">
        <v>1445.5614162263691</v>
      </c>
      <c r="I9" s="687">
        <v>1070.399656936389</v>
      </c>
      <c r="J9" s="687">
        <v>1053.7735891796383</v>
      </c>
      <c r="K9" s="687">
        <v>1042.7920383144879</v>
      </c>
      <c r="L9" s="687">
        <v>990.51922005826555</v>
      </c>
      <c r="M9" s="687">
        <v>962.19376329094803</v>
      </c>
      <c r="N9" s="687">
        <v>961.91563658667474</v>
      </c>
      <c r="O9" s="687">
        <v>1053.1273634006466</v>
      </c>
      <c r="P9" s="687">
        <v>1010.3938740992135</v>
      </c>
      <c r="Q9" s="687">
        <v>1049.3232998609074</v>
      </c>
      <c r="R9" s="687">
        <v>1106.1861991498522</v>
      </c>
      <c r="S9" s="687">
        <v>1110.37970581844</v>
      </c>
      <c r="T9" s="687">
        <v>962.5628118496079</v>
      </c>
      <c r="U9" s="687">
        <v>935.72037275011417</v>
      </c>
    </row>
    <row r="10" spans="1:21" s="20" customFormat="1" ht="12.75" customHeight="1">
      <c r="A10" s="79">
        <v>4</v>
      </c>
      <c r="B10" s="386" t="s">
        <v>179</v>
      </c>
      <c r="C10" s="387" t="s">
        <v>335</v>
      </c>
      <c r="D10" s="687">
        <v>1526.3089169741627</v>
      </c>
      <c r="E10" s="687">
        <v>1676.440851829128</v>
      </c>
      <c r="F10" s="687">
        <v>1107.9042530404322</v>
      </c>
      <c r="G10" s="687">
        <v>1488.608679926296</v>
      </c>
      <c r="H10" s="687">
        <v>1060.0783718993375</v>
      </c>
      <c r="I10" s="687">
        <v>824.70661056587824</v>
      </c>
      <c r="J10" s="687">
        <v>1053.7735891796383</v>
      </c>
      <c r="K10" s="687">
        <v>1042.7920383144876</v>
      </c>
      <c r="L10" s="687">
        <v>990.51922005826555</v>
      </c>
      <c r="M10" s="687">
        <v>962.19376329094757</v>
      </c>
      <c r="N10" s="687">
        <v>961.91563658667474</v>
      </c>
      <c r="O10" s="687">
        <v>1053.1273634006466</v>
      </c>
      <c r="P10" s="687">
        <v>1010.3938740992135</v>
      </c>
      <c r="Q10" s="687">
        <v>1049.3232998609076</v>
      </c>
      <c r="R10" s="687">
        <v>1106.1861991498522</v>
      </c>
      <c r="S10" s="687">
        <v>1110.37970581844</v>
      </c>
      <c r="T10" s="687">
        <v>962.5628118496079</v>
      </c>
      <c r="U10" s="687">
        <v>935.72037275011371</v>
      </c>
    </row>
    <row r="11" spans="1:21" s="20" customFormat="1" ht="12.75" customHeight="1">
      <c r="A11" s="79">
        <v>5</v>
      </c>
      <c r="B11" s="98" t="s">
        <v>181</v>
      </c>
      <c r="C11" s="385" t="s">
        <v>336</v>
      </c>
      <c r="D11" s="687">
        <v>20190.381048788055</v>
      </c>
      <c r="E11" s="687">
        <v>19515.377901805274</v>
      </c>
      <c r="F11" s="687">
        <v>13730.662996595682</v>
      </c>
      <c r="G11" s="687">
        <v>13044.654400110026</v>
      </c>
      <c r="H11" s="687">
        <v>13654.584282138385</v>
      </c>
      <c r="I11" s="687">
        <v>13361.160585968697</v>
      </c>
      <c r="J11" s="687">
        <v>13102.319061244401</v>
      </c>
      <c r="K11" s="687">
        <v>12487.395580505312</v>
      </c>
      <c r="L11" s="687">
        <v>13332.972831904626</v>
      </c>
      <c r="M11" s="687">
        <v>13377.123281110864</v>
      </c>
      <c r="N11" s="687">
        <v>13088.992625455765</v>
      </c>
      <c r="O11" s="687">
        <v>13626.102905768348</v>
      </c>
      <c r="P11" s="687">
        <v>13478.63237009228</v>
      </c>
      <c r="Q11" s="687">
        <v>15892.509449590347</v>
      </c>
      <c r="R11" s="687">
        <v>13826.256360669999</v>
      </c>
      <c r="S11" s="687">
        <v>13816.271041991524</v>
      </c>
      <c r="T11" s="687">
        <v>11506.547113268593</v>
      </c>
      <c r="U11" s="687">
        <v>10145.680270757366</v>
      </c>
    </row>
    <row r="12" spans="1:21" s="20" customFormat="1" ht="12.75" customHeight="1">
      <c r="A12" s="79">
        <v>6</v>
      </c>
      <c r="B12" s="386" t="s">
        <v>764</v>
      </c>
      <c r="C12" s="387" t="s">
        <v>29</v>
      </c>
      <c r="D12" s="713" t="s">
        <v>1005</v>
      </c>
      <c r="E12" s="713" t="s">
        <v>1005</v>
      </c>
      <c r="F12" s="713" t="s">
        <v>1005</v>
      </c>
      <c r="G12" s="713" t="s">
        <v>1005</v>
      </c>
      <c r="H12" s="713" t="s">
        <v>1005</v>
      </c>
      <c r="I12" s="713" t="s">
        <v>1005</v>
      </c>
      <c r="J12" s="713" t="s">
        <v>1005</v>
      </c>
      <c r="K12" s="713" t="s">
        <v>1005</v>
      </c>
      <c r="L12" s="713" t="s">
        <v>1005</v>
      </c>
      <c r="M12" s="713" t="s">
        <v>1005</v>
      </c>
      <c r="N12" s="713" t="s">
        <v>1005</v>
      </c>
      <c r="O12" s="713" t="s">
        <v>1005</v>
      </c>
      <c r="P12" s="713" t="s">
        <v>1005</v>
      </c>
      <c r="Q12" s="713" t="s">
        <v>1005</v>
      </c>
      <c r="R12" s="713" t="s">
        <v>1005</v>
      </c>
      <c r="S12" s="713" t="s">
        <v>1005</v>
      </c>
      <c r="T12" s="713" t="s">
        <v>1005</v>
      </c>
      <c r="U12" s="713" t="s">
        <v>1005</v>
      </c>
    </row>
    <row r="13" spans="1:21" s="20" customFormat="1" ht="12.75" customHeight="1">
      <c r="A13" s="79">
        <v>7</v>
      </c>
      <c r="B13" s="386" t="s">
        <v>182</v>
      </c>
      <c r="C13" s="387" t="s">
        <v>337</v>
      </c>
      <c r="D13" s="713" t="s">
        <v>1005</v>
      </c>
      <c r="E13" s="713" t="s">
        <v>1005</v>
      </c>
      <c r="F13" s="713" t="s">
        <v>1005</v>
      </c>
      <c r="G13" s="713" t="s">
        <v>1005</v>
      </c>
      <c r="H13" s="713" t="s">
        <v>1005</v>
      </c>
      <c r="I13" s="713" t="s">
        <v>1005</v>
      </c>
      <c r="J13" s="713" t="s">
        <v>1005</v>
      </c>
      <c r="K13" s="713" t="s">
        <v>1005</v>
      </c>
      <c r="L13" s="713" t="s">
        <v>1005</v>
      </c>
      <c r="M13" s="713" t="s">
        <v>1005</v>
      </c>
      <c r="N13" s="713" t="s">
        <v>1005</v>
      </c>
      <c r="O13" s="713" t="s">
        <v>1005</v>
      </c>
      <c r="P13" s="713" t="s">
        <v>1005</v>
      </c>
      <c r="Q13" s="713" t="s">
        <v>1005</v>
      </c>
      <c r="R13" s="713" t="s">
        <v>1005</v>
      </c>
      <c r="S13" s="713" t="s">
        <v>1005</v>
      </c>
      <c r="T13" s="713" t="s">
        <v>1005</v>
      </c>
      <c r="U13" s="713" t="s">
        <v>1005</v>
      </c>
    </row>
    <row r="14" spans="1:21" s="20" customFormat="1" ht="12.75" customHeight="1">
      <c r="A14" s="79">
        <v>8</v>
      </c>
      <c r="B14" s="386" t="s">
        <v>183</v>
      </c>
      <c r="C14" s="387" t="s">
        <v>338</v>
      </c>
      <c r="D14" s="687">
        <v>20190.381048788055</v>
      </c>
      <c r="E14" s="687">
        <v>19515.377901805281</v>
      </c>
      <c r="F14" s="687">
        <v>13730.662996595689</v>
      </c>
      <c r="G14" s="687">
        <v>13044.654400110034</v>
      </c>
      <c r="H14" s="687">
        <v>13654.584282138374</v>
      </c>
      <c r="I14" s="687">
        <v>13361.160585968704</v>
      </c>
      <c r="J14" s="687">
        <v>13102.319061244416</v>
      </c>
      <c r="K14" s="687">
        <v>12487.395580505297</v>
      </c>
      <c r="L14" s="687">
        <v>13332.972831904623</v>
      </c>
      <c r="M14" s="687">
        <v>13377.123281110868</v>
      </c>
      <c r="N14" s="687">
        <v>13088.992625455758</v>
      </c>
      <c r="O14" s="687">
        <v>13626.102905768352</v>
      </c>
      <c r="P14" s="687">
        <v>13478.63237009228</v>
      </c>
      <c r="Q14" s="687">
        <v>15892.509449590343</v>
      </c>
      <c r="R14" s="687">
        <v>13826.256360669999</v>
      </c>
      <c r="S14" s="687">
        <v>13816.271041991524</v>
      </c>
      <c r="T14" s="687">
        <v>11506.547113268593</v>
      </c>
      <c r="U14" s="687">
        <v>10145.680270757377</v>
      </c>
    </row>
    <row r="15" spans="1:21" s="20" customFormat="1" ht="12.75" customHeight="1">
      <c r="A15" s="79">
        <v>9</v>
      </c>
      <c r="B15" s="98" t="s">
        <v>184</v>
      </c>
      <c r="C15" s="385" t="s">
        <v>56</v>
      </c>
      <c r="D15" s="687">
        <v>1453903.2566812388</v>
      </c>
      <c r="E15" s="687">
        <v>1446004.5550795738</v>
      </c>
      <c r="F15" s="687">
        <v>1470182.7039968525</v>
      </c>
      <c r="G15" s="687">
        <v>1472443.037357972</v>
      </c>
      <c r="H15" s="687">
        <v>1475139.2733338056</v>
      </c>
      <c r="I15" s="687">
        <v>1494900.4624644709</v>
      </c>
      <c r="J15" s="687">
        <v>1539369.2078673043</v>
      </c>
      <c r="K15" s="687">
        <v>1494505.3676026529</v>
      </c>
      <c r="L15" s="687">
        <v>1532101.4473216916</v>
      </c>
      <c r="M15" s="687">
        <v>1548251.8741215146</v>
      </c>
      <c r="N15" s="687">
        <v>1576675.4842967102</v>
      </c>
      <c r="O15" s="687">
        <v>1634006.9081745488</v>
      </c>
      <c r="P15" s="687">
        <v>1653804.6275729206</v>
      </c>
      <c r="Q15" s="687">
        <v>1590212.1594902347</v>
      </c>
      <c r="R15" s="687">
        <v>1359018.9812005125</v>
      </c>
      <c r="S15" s="687">
        <v>1479864.3037545653</v>
      </c>
      <c r="T15" s="687">
        <v>1421353.0756758191</v>
      </c>
      <c r="U15" s="687">
        <v>1332776.1076625143</v>
      </c>
    </row>
    <row r="16" spans="1:21" s="20" customFormat="1" ht="12.75" customHeight="1">
      <c r="A16" s="79">
        <v>10</v>
      </c>
      <c r="B16" s="386" t="s">
        <v>185</v>
      </c>
      <c r="C16" s="387" t="s">
        <v>339</v>
      </c>
      <c r="D16" s="687">
        <v>109246.13123772637</v>
      </c>
      <c r="E16" s="687">
        <v>109041.16735784267</v>
      </c>
      <c r="F16" s="687">
        <v>108819.80929994659</v>
      </c>
      <c r="G16" s="687">
        <v>112607.55341661544</v>
      </c>
      <c r="H16" s="687">
        <v>113743.89127395037</v>
      </c>
      <c r="I16" s="687">
        <v>116041.28305801962</v>
      </c>
      <c r="J16" s="687">
        <v>117056.94267381966</v>
      </c>
      <c r="K16" s="687">
        <v>113365.08786501593</v>
      </c>
      <c r="L16" s="687">
        <v>121344.23457051726</v>
      </c>
      <c r="M16" s="687">
        <v>118457.72428952195</v>
      </c>
      <c r="N16" s="687">
        <v>122118.24452249176</v>
      </c>
      <c r="O16" s="687">
        <v>130046.03784366429</v>
      </c>
      <c r="P16" s="687">
        <v>125191.74279605877</v>
      </c>
      <c r="Q16" s="687">
        <v>128359.4614921654</v>
      </c>
      <c r="R16" s="687">
        <v>125447.31272940862</v>
      </c>
      <c r="S16" s="687">
        <v>120146.4583891294</v>
      </c>
      <c r="T16" s="687">
        <v>113440.35068680253</v>
      </c>
      <c r="U16" s="687">
        <v>108727.58254996792</v>
      </c>
    </row>
    <row r="17" spans="1:21" s="20" customFormat="1" ht="12.75" customHeight="1">
      <c r="A17" s="79">
        <v>11</v>
      </c>
      <c r="B17" s="98" t="s">
        <v>186</v>
      </c>
      <c r="C17" s="387" t="s">
        <v>340</v>
      </c>
      <c r="D17" s="687">
        <v>43987.651371597443</v>
      </c>
      <c r="E17" s="687">
        <v>42002.650287477358</v>
      </c>
      <c r="F17" s="687">
        <v>40951.691094919108</v>
      </c>
      <c r="G17" s="687">
        <v>43214.427622292111</v>
      </c>
      <c r="H17" s="687">
        <v>41444.765436338195</v>
      </c>
      <c r="I17" s="687">
        <v>39279.128345333156</v>
      </c>
      <c r="J17" s="687">
        <v>40835.205908856187</v>
      </c>
      <c r="K17" s="687">
        <v>38970.127106561449</v>
      </c>
      <c r="L17" s="687">
        <v>40444.563792087312</v>
      </c>
      <c r="M17" s="687">
        <v>43371.209149346869</v>
      </c>
      <c r="N17" s="687">
        <v>41482.534757957917</v>
      </c>
      <c r="O17" s="687">
        <v>48432.964554638369</v>
      </c>
      <c r="P17" s="687">
        <v>47496.491910572506</v>
      </c>
      <c r="Q17" s="687">
        <v>43671.889454456381</v>
      </c>
      <c r="R17" s="687">
        <v>38524.349156223208</v>
      </c>
      <c r="S17" s="687">
        <v>37788.865467406817</v>
      </c>
      <c r="T17" s="687">
        <v>39839.069375635787</v>
      </c>
      <c r="U17" s="687">
        <v>41327.696890322579</v>
      </c>
    </row>
    <row r="18" spans="1:21" s="20" customFormat="1" ht="12.75" customHeight="1">
      <c r="A18" s="79">
        <v>12</v>
      </c>
      <c r="B18" s="98">
        <v>16</v>
      </c>
      <c r="C18" s="387" t="s">
        <v>341</v>
      </c>
      <c r="D18" s="687">
        <v>27344.107172928234</v>
      </c>
      <c r="E18" s="687">
        <v>26200.0084702698</v>
      </c>
      <c r="F18" s="687">
        <v>24634.8794179658</v>
      </c>
      <c r="G18" s="687">
        <v>25016.710264829358</v>
      </c>
      <c r="H18" s="687">
        <v>23331.847912975427</v>
      </c>
      <c r="I18" s="687">
        <v>22719.020174194004</v>
      </c>
      <c r="J18" s="687">
        <v>25700.346542604108</v>
      </c>
      <c r="K18" s="687">
        <v>22393.712349610483</v>
      </c>
      <c r="L18" s="687">
        <v>21281.250121393219</v>
      </c>
      <c r="M18" s="687">
        <v>21790.21535702033</v>
      </c>
      <c r="N18" s="687">
        <v>21726.103932874583</v>
      </c>
      <c r="O18" s="687">
        <v>26152.7027438226</v>
      </c>
      <c r="P18" s="687">
        <v>23935.946198520833</v>
      </c>
      <c r="Q18" s="687">
        <v>20672.027927341958</v>
      </c>
      <c r="R18" s="687">
        <v>14149.615276733821</v>
      </c>
      <c r="S18" s="687">
        <v>13983.579375480986</v>
      </c>
      <c r="T18" s="687">
        <v>16651.43538012098</v>
      </c>
      <c r="U18" s="687">
        <v>14907.044625988812</v>
      </c>
    </row>
    <row r="19" spans="1:21" s="20" customFormat="1" ht="12.75" customHeight="1">
      <c r="A19" s="79">
        <v>13</v>
      </c>
      <c r="B19" s="98">
        <v>17</v>
      </c>
      <c r="C19" s="387" t="s">
        <v>187</v>
      </c>
      <c r="D19" s="687">
        <v>119957.56447287888</v>
      </c>
      <c r="E19" s="687">
        <v>118121.87303841539</v>
      </c>
      <c r="F19" s="687">
        <v>120289.39039404236</v>
      </c>
      <c r="G19" s="687">
        <v>118997.83024962884</v>
      </c>
      <c r="H19" s="687">
        <v>121069.17111426359</v>
      </c>
      <c r="I19" s="687">
        <v>129207.11121172828</v>
      </c>
      <c r="J19" s="687">
        <v>129069.69334404881</v>
      </c>
      <c r="K19" s="687">
        <v>128757.99525104393</v>
      </c>
      <c r="L19" s="687">
        <v>123203.20762614076</v>
      </c>
      <c r="M19" s="687">
        <v>134913.76402807189</v>
      </c>
      <c r="N19" s="687">
        <v>146005.90928273648</v>
      </c>
      <c r="O19" s="687">
        <v>148432.70797880998</v>
      </c>
      <c r="P19" s="687">
        <v>151872.21707582593</v>
      </c>
      <c r="Q19" s="687">
        <v>140270.3919751987</v>
      </c>
      <c r="R19" s="687">
        <v>137546.62849735862</v>
      </c>
      <c r="S19" s="687">
        <v>136790.12661445278</v>
      </c>
      <c r="T19" s="687">
        <v>127578.8464289293</v>
      </c>
      <c r="U19" s="687">
        <v>118012.3285127659</v>
      </c>
    </row>
    <row r="20" spans="1:21" s="20" customFormat="1" ht="12.75" customHeight="1">
      <c r="A20" s="79">
        <v>14</v>
      </c>
      <c r="B20" s="98">
        <v>18</v>
      </c>
      <c r="C20" s="387" t="s">
        <v>342</v>
      </c>
      <c r="D20" s="687">
        <v>27329.811527420337</v>
      </c>
      <c r="E20" s="687">
        <v>27470.587231973157</v>
      </c>
      <c r="F20" s="687">
        <v>26998.85511250512</v>
      </c>
      <c r="G20" s="687">
        <v>27093.754327642971</v>
      </c>
      <c r="H20" s="687">
        <v>26430.549734446868</v>
      </c>
      <c r="I20" s="687">
        <v>23802.160503172716</v>
      </c>
      <c r="J20" s="687">
        <v>25802.391329137219</v>
      </c>
      <c r="K20" s="687">
        <v>21864.52531453118</v>
      </c>
      <c r="L20" s="687">
        <v>20812.532795046733</v>
      </c>
      <c r="M20" s="687">
        <v>18126.190510012992</v>
      </c>
      <c r="N20" s="687">
        <v>16892.068261585184</v>
      </c>
      <c r="O20" s="687">
        <v>26106.194812767844</v>
      </c>
      <c r="P20" s="687">
        <v>25738.175234947885</v>
      </c>
      <c r="Q20" s="687">
        <v>26185.702908428622</v>
      </c>
      <c r="R20" s="687">
        <v>21300.587953532675</v>
      </c>
      <c r="S20" s="687">
        <v>22052.036403437382</v>
      </c>
      <c r="T20" s="687">
        <v>22881.424882364117</v>
      </c>
      <c r="U20" s="687">
        <v>19133.104250917058</v>
      </c>
    </row>
    <row r="21" spans="1:21" s="20" customFormat="1" ht="12.75" customHeight="1">
      <c r="A21" s="79">
        <v>15</v>
      </c>
      <c r="B21" s="98">
        <v>19</v>
      </c>
      <c r="C21" s="387" t="s">
        <v>188</v>
      </c>
      <c r="D21" s="713" t="s">
        <v>1005</v>
      </c>
      <c r="E21" s="713" t="s">
        <v>1005</v>
      </c>
      <c r="F21" s="713" t="s">
        <v>1005</v>
      </c>
      <c r="G21" s="713" t="s">
        <v>1005</v>
      </c>
      <c r="H21" s="713" t="s">
        <v>1005</v>
      </c>
      <c r="I21" s="713" t="s">
        <v>1005</v>
      </c>
      <c r="J21" s="713" t="s">
        <v>1005</v>
      </c>
      <c r="K21" s="713" t="s">
        <v>1005</v>
      </c>
      <c r="L21" s="713" t="s">
        <v>1005</v>
      </c>
      <c r="M21" s="713" t="s">
        <v>1005</v>
      </c>
      <c r="N21" s="713" t="s">
        <v>1005</v>
      </c>
      <c r="O21" s="713" t="s">
        <v>1005</v>
      </c>
      <c r="P21" s="713" t="s">
        <v>1005</v>
      </c>
      <c r="Q21" s="713" t="s">
        <v>1005</v>
      </c>
      <c r="R21" s="713" t="s">
        <v>1005</v>
      </c>
      <c r="S21" s="713" t="s">
        <v>1005</v>
      </c>
      <c r="T21" s="713" t="s">
        <v>1005</v>
      </c>
      <c r="U21" s="713" t="s">
        <v>1005</v>
      </c>
    </row>
    <row r="22" spans="1:21" s="20" customFormat="1" ht="12.75" customHeight="1">
      <c r="A22" s="79">
        <v>16</v>
      </c>
      <c r="B22" s="386" t="s">
        <v>189</v>
      </c>
      <c r="C22" s="388" t="s">
        <v>190</v>
      </c>
      <c r="D22" s="713" t="s">
        <v>1005</v>
      </c>
      <c r="E22" s="713" t="s">
        <v>1005</v>
      </c>
      <c r="F22" s="713" t="s">
        <v>1005</v>
      </c>
      <c r="G22" s="713" t="s">
        <v>1005</v>
      </c>
      <c r="H22" s="713" t="s">
        <v>1005</v>
      </c>
      <c r="I22" s="713" t="s">
        <v>1005</v>
      </c>
      <c r="J22" s="713" t="s">
        <v>1005</v>
      </c>
      <c r="K22" s="713" t="s">
        <v>1005</v>
      </c>
      <c r="L22" s="713" t="s">
        <v>1005</v>
      </c>
      <c r="M22" s="713" t="s">
        <v>1005</v>
      </c>
      <c r="N22" s="713" t="s">
        <v>1005</v>
      </c>
      <c r="O22" s="713" t="s">
        <v>1005</v>
      </c>
      <c r="P22" s="713" t="s">
        <v>1005</v>
      </c>
      <c r="Q22" s="713" t="s">
        <v>1005</v>
      </c>
      <c r="R22" s="713" t="s">
        <v>1005</v>
      </c>
      <c r="S22" s="713" t="s">
        <v>1005</v>
      </c>
      <c r="T22" s="713" t="s">
        <v>1005</v>
      </c>
      <c r="U22" s="713" t="s">
        <v>1005</v>
      </c>
    </row>
    <row r="23" spans="1:21" s="20" customFormat="1" ht="12.75" customHeight="1">
      <c r="A23" s="79">
        <v>17</v>
      </c>
      <c r="B23" s="386" t="s">
        <v>191</v>
      </c>
      <c r="C23" s="388" t="s">
        <v>192</v>
      </c>
      <c r="D23" s="713" t="s">
        <v>1005</v>
      </c>
      <c r="E23" s="713" t="s">
        <v>1005</v>
      </c>
      <c r="F23" s="713" t="s">
        <v>1005</v>
      </c>
      <c r="G23" s="713" t="s">
        <v>1005</v>
      </c>
      <c r="H23" s="713" t="s">
        <v>1005</v>
      </c>
      <c r="I23" s="713" t="s">
        <v>1005</v>
      </c>
      <c r="J23" s="713" t="s">
        <v>1005</v>
      </c>
      <c r="K23" s="713" t="s">
        <v>1005</v>
      </c>
      <c r="L23" s="713" t="s">
        <v>1005</v>
      </c>
      <c r="M23" s="713" t="s">
        <v>1005</v>
      </c>
      <c r="N23" s="713" t="s">
        <v>1005</v>
      </c>
      <c r="O23" s="713" t="s">
        <v>1005</v>
      </c>
      <c r="P23" s="713" t="s">
        <v>1005</v>
      </c>
      <c r="Q23" s="713" t="s">
        <v>1005</v>
      </c>
      <c r="R23" s="713" t="s">
        <v>1005</v>
      </c>
      <c r="S23" s="713" t="s">
        <v>1005</v>
      </c>
      <c r="T23" s="713" t="s">
        <v>1005</v>
      </c>
      <c r="U23" s="713" t="s">
        <v>1005</v>
      </c>
    </row>
    <row r="24" spans="1:21" s="20" customFormat="1" ht="12.75" customHeight="1">
      <c r="A24" s="79">
        <v>18</v>
      </c>
      <c r="B24" s="98">
        <v>20</v>
      </c>
      <c r="C24" s="387" t="s">
        <v>193</v>
      </c>
      <c r="D24" s="687">
        <v>258403.41316731065</v>
      </c>
      <c r="E24" s="687">
        <v>262893.36118921987</v>
      </c>
      <c r="F24" s="687">
        <v>275460.72299405816</v>
      </c>
      <c r="G24" s="687">
        <v>259023.4146761382</v>
      </c>
      <c r="H24" s="687">
        <v>257693.07115975022</v>
      </c>
      <c r="I24" s="687">
        <v>257014.60474587465</v>
      </c>
      <c r="J24" s="687">
        <v>254887.74552988447</v>
      </c>
      <c r="K24" s="687">
        <v>266846.38568090787</v>
      </c>
      <c r="L24" s="687">
        <v>271994.25190928811</v>
      </c>
      <c r="M24" s="687">
        <v>274315.38888486475</v>
      </c>
      <c r="N24" s="687">
        <v>285951.70226431848</v>
      </c>
      <c r="O24" s="687">
        <v>270159.92977021006</v>
      </c>
      <c r="P24" s="687">
        <v>299648.78004644974</v>
      </c>
      <c r="Q24" s="687">
        <v>274239.97493194276</v>
      </c>
      <c r="R24" s="687">
        <v>234891.18780290289</v>
      </c>
      <c r="S24" s="687">
        <v>274430.23039733921</v>
      </c>
      <c r="T24" s="687">
        <v>260732.41104027373</v>
      </c>
      <c r="U24" s="687">
        <v>246117.14202675712</v>
      </c>
    </row>
    <row r="25" spans="1:21" s="20" customFormat="1" ht="12.75" customHeight="1">
      <c r="A25" s="79">
        <v>19</v>
      </c>
      <c r="B25" s="98">
        <v>21</v>
      </c>
      <c r="C25" s="387" t="s">
        <v>694</v>
      </c>
      <c r="D25" s="687">
        <v>73828.563623265916</v>
      </c>
      <c r="E25" s="687">
        <v>72044.160695775994</v>
      </c>
      <c r="F25" s="687">
        <v>73586.13699354534</v>
      </c>
      <c r="G25" s="687">
        <v>83536.980908042926</v>
      </c>
      <c r="H25" s="687">
        <v>83519.402684847519</v>
      </c>
      <c r="I25" s="687">
        <v>80285.884269425791</v>
      </c>
      <c r="J25" s="687">
        <v>80047.107494365933</v>
      </c>
      <c r="K25" s="687">
        <v>66599.518947433666</v>
      </c>
      <c r="L25" s="687">
        <v>69437.105879709488</v>
      </c>
      <c r="M25" s="687">
        <v>60767.761417544272</v>
      </c>
      <c r="N25" s="687">
        <v>64073.414427590746</v>
      </c>
      <c r="O25" s="687">
        <v>64535.681001085555</v>
      </c>
      <c r="P25" s="687">
        <v>64543.377968219909</v>
      </c>
      <c r="Q25" s="687">
        <v>67430.692816954077</v>
      </c>
      <c r="R25" s="687">
        <v>58311.265723124758</v>
      </c>
      <c r="S25" s="687">
        <v>60658.421903055496</v>
      </c>
      <c r="T25" s="687">
        <v>58400.874509623885</v>
      </c>
      <c r="U25" s="687">
        <v>58318.179414714134</v>
      </c>
    </row>
    <row r="26" spans="1:21" s="20" customFormat="1" ht="12.75" customHeight="1">
      <c r="A26" s="79">
        <v>20</v>
      </c>
      <c r="B26" s="98">
        <v>22</v>
      </c>
      <c r="C26" s="387" t="s">
        <v>59</v>
      </c>
      <c r="D26" s="687">
        <v>80883.963343257463</v>
      </c>
      <c r="E26" s="687">
        <v>81523.906768436747</v>
      </c>
      <c r="F26" s="687">
        <v>79813.904635879415</v>
      </c>
      <c r="G26" s="687">
        <v>83904.135830108571</v>
      </c>
      <c r="H26" s="687">
        <v>87108.793978811082</v>
      </c>
      <c r="I26" s="687">
        <v>88850.499842240388</v>
      </c>
      <c r="J26" s="687">
        <v>91717.171279324015</v>
      </c>
      <c r="K26" s="687">
        <v>88839.515703940837</v>
      </c>
      <c r="L26" s="687">
        <v>92695.298169198795</v>
      </c>
      <c r="M26" s="687">
        <v>99139.084836068214</v>
      </c>
      <c r="N26" s="687">
        <v>94698.71248351883</v>
      </c>
      <c r="O26" s="687">
        <v>104496.36585834934</v>
      </c>
      <c r="P26" s="687">
        <v>105261.55902220201</v>
      </c>
      <c r="Q26" s="687">
        <v>104773.36424759224</v>
      </c>
      <c r="R26" s="687">
        <v>93699.593256438384</v>
      </c>
      <c r="S26" s="687">
        <v>100160.60467867187</v>
      </c>
      <c r="T26" s="687">
        <v>94060.253792726871</v>
      </c>
      <c r="U26" s="687">
        <v>88041.775671555282</v>
      </c>
    </row>
    <row r="27" spans="1:21" s="20" customFormat="1" ht="12.75" customHeight="1">
      <c r="A27" s="79">
        <v>21</v>
      </c>
      <c r="B27" s="98">
        <v>23</v>
      </c>
      <c r="C27" s="387" t="s">
        <v>343</v>
      </c>
      <c r="D27" s="687">
        <v>98377.466947624693</v>
      </c>
      <c r="E27" s="687">
        <v>98557.370917530439</v>
      </c>
      <c r="F27" s="687">
        <v>96746.702612729045</v>
      </c>
      <c r="G27" s="687">
        <v>95217.016525017389</v>
      </c>
      <c r="H27" s="687">
        <v>95405.84930377634</v>
      </c>
      <c r="I27" s="687">
        <v>93078.888645522005</v>
      </c>
      <c r="J27" s="687">
        <v>90682.171635495499</v>
      </c>
      <c r="K27" s="687">
        <v>85048.457538262417</v>
      </c>
      <c r="L27" s="687">
        <v>85410.019628755574</v>
      </c>
      <c r="M27" s="687">
        <v>85803.824804235774</v>
      </c>
      <c r="N27" s="687">
        <v>84421.630674956134</v>
      </c>
      <c r="O27" s="687">
        <v>89317.043630007945</v>
      </c>
      <c r="P27" s="687">
        <v>95922.373461835261</v>
      </c>
      <c r="Q27" s="687">
        <v>85950.933330111904</v>
      </c>
      <c r="R27" s="687">
        <v>76170.21643655299</v>
      </c>
      <c r="S27" s="687">
        <v>79385.663098022516</v>
      </c>
      <c r="T27" s="687">
        <v>78300.522424455849</v>
      </c>
      <c r="U27" s="687">
        <v>69721.29179199232</v>
      </c>
    </row>
    <row r="28" spans="1:21" s="20" customFormat="1" ht="12.75" customHeight="1">
      <c r="A28" s="79">
        <v>22</v>
      </c>
      <c r="B28" s="98">
        <v>23.1</v>
      </c>
      <c r="C28" s="388" t="s">
        <v>194</v>
      </c>
      <c r="D28" s="687">
        <v>36859.039724347182</v>
      </c>
      <c r="E28" s="687">
        <v>37087.220436602642</v>
      </c>
      <c r="F28" s="687">
        <v>37057.994295423501</v>
      </c>
      <c r="G28" s="687">
        <v>36934.33991573086</v>
      </c>
      <c r="H28" s="687">
        <v>37024.583272237403</v>
      </c>
      <c r="I28" s="687">
        <v>37246.145192686381</v>
      </c>
      <c r="J28" s="687">
        <v>37587.154086120718</v>
      </c>
      <c r="K28" s="687">
        <v>35857.361654591703</v>
      </c>
      <c r="L28" s="687">
        <v>35418.909840152948</v>
      </c>
      <c r="M28" s="687">
        <v>36081.117752180231</v>
      </c>
      <c r="N28" s="687">
        <v>32714.043913120957</v>
      </c>
      <c r="O28" s="687">
        <v>37676.956251456679</v>
      </c>
      <c r="P28" s="687">
        <v>36349.218951628936</v>
      </c>
      <c r="Q28" s="687">
        <v>32655.499484759348</v>
      </c>
      <c r="R28" s="687">
        <v>31133.092262530088</v>
      </c>
      <c r="S28" s="687">
        <v>32306.849075370861</v>
      </c>
      <c r="T28" s="687">
        <v>30796.401598904267</v>
      </c>
      <c r="U28" s="687">
        <v>27336.257358828778</v>
      </c>
    </row>
    <row r="29" spans="1:21" s="20" customFormat="1" ht="12.75" customHeight="1">
      <c r="A29" s="79">
        <v>23</v>
      </c>
      <c r="B29" s="386" t="s">
        <v>195</v>
      </c>
      <c r="C29" s="388" t="s">
        <v>344</v>
      </c>
      <c r="D29" s="687">
        <v>61518.427223277511</v>
      </c>
      <c r="E29" s="687">
        <v>61470.150480927783</v>
      </c>
      <c r="F29" s="687">
        <v>59688.708317305573</v>
      </c>
      <c r="G29" s="687">
        <v>58282.676609286515</v>
      </c>
      <c r="H29" s="687">
        <v>58381.266031538893</v>
      </c>
      <c r="I29" s="687">
        <v>55832.743452835595</v>
      </c>
      <c r="J29" s="687">
        <v>53095.017549374839</v>
      </c>
      <c r="K29" s="687">
        <v>49191.095883670729</v>
      </c>
      <c r="L29" s="687">
        <v>49991.109788602655</v>
      </c>
      <c r="M29" s="687">
        <v>49722.707052055543</v>
      </c>
      <c r="N29" s="687">
        <v>51707.586761835206</v>
      </c>
      <c r="O29" s="687">
        <v>51640.087378551252</v>
      </c>
      <c r="P29" s="687">
        <v>59573.154510206339</v>
      </c>
      <c r="Q29" s="687">
        <v>53295.433845352556</v>
      </c>
      <c r="R29" s="687">
        <v>45037.124174022902</v>
      </c>
      <c r="S29" s="687">
        <v>47078.814022651641</v>
      </c>
      <c r="T29" s="687">
        <v>47504.120825551596</v>
      </c>
      <c r="U29" s="687">
        <v>42385.034433163557</v>
      </c>
    </row>
    <row r="30" spans="1:21" s="20" customFormat="1" ht="12.75" customHeight="1">
      <c r="A30" s="79">
        <v>24</v>
      </c>
      <c r="B30" s="98">
        <v>24</v>
      </c>
      <c r="C30" s="387" t="s">
        <v>196</v>
      </c>
      <c r="D30" s="687">
        <v>287190.74642178917</v>
      </c>
      <c r="E30" s="687">
        <v>281157.87298183725</v>
      </c>
      <c r="F30" s="687">
        <v>293126.25090508128</v>
      </c>
      <c r="G30" s="687">
        <v>293548.46103335742</v>
      </c>
      <c r="H30" s="687">
        <v>290214.84810246201</v>
      </c>
      <c r="I30" s="687">
        <v>298841.68690002186</v>
      </c>
      <c r="J30" s="687">
        <v>303789.85616653017</v>
      </c>
      <c r="K30" s="687">
        <v>297100.46680146619</v>
      </c>
      <c r="L30" s="687">
        <v>310765.74867059616</v>
      </c>
      <c r="M30" s="687">
        <v>314308.45364833088</v>
      </c>
      <c r="N30" s="687">
        <v>318177.2965425821</v>
      </c>
      <c r="O30" s="687">
        <v>328789.60366260982</v>
      </c>
      <c r="P30" s="687">
        <v>316814.16675263073</v>
      </c>
      <c r="Q30" s="687">
        <v>321236.58415482286</v>
      </c>
      <c r="R30" s="687">
        <v>235630.96040351409</v>
      </c>
      <c r="S30" s="687">
        <v>279606.28960396547</v>
      </c>
      <c r="T30" s="687">
        <v>268869.59528966341</v>
      </c>
      <c r="U30" s="687">
        <v>247848.23580572952</v>
      </c>
    </row>
    <row r="31" spans="1:21" s="20" customFormat="1" ht="12.75" customHeight="1">
      <c r="A31" s="79">
        <v>25</v>
      </c>
      <c r="B31" s="386" t="s">
        <v>197</v>
      </c>
      <c r="C31" s="388" t="s">
        <v>345</v>
      </c>
      <c r="D31" s="687">
        <v>155422.73223297787</v>
      </c>
      <c r="E31" s="687">
        <v>150894.41544831183</v>
      </c>
      <c r="F31" s="687">
        <v>159630.43015487888</v>
      </c>
      <c r="G31" s="687">
        <v>155726.08380596328</v>
      </c>
      <c r="H31" s="687">
        <v>150675.1607554123</v>
      </c>
      <c r="I31" s="687">
        <v>158850.88527123851</v>
      </c>
      <c r="J31" s="687">
        <v>159319.27559915197</v>
      </c>
      <c r="K31" s="687">
        <v>156456.19853857125</v>
      </c>
      <c r="L31" s="687">
        <v>170629.68374896632</v>
      </c>
      <c r="M31" s="687">
        <v>171314.70434790151</v>
      </c>
      <c r="N31" s="687">
        <v>166174.77059639595</v>
      </c>
      <c r="O31" s="687">
        <v>182501.55729796644</v>
      </c>
      <c r="P31" s="687">
        <v>177992.57990198012</v>
      </c>
      <c r="Q31" s="687">
        <v>177295.20093932422</v>
      </c>
      <c r="R31" s="687">
        <v>140850.47156114731</v>
      </c>
      <c r="S31" s="687">
        <v>167689.4633484825</v>
      </c>
      <c r="T31" s="687">
        <v>163651.4012187901</v>
      </c>
      <c r="U31" s="687">
        <v>153178.04197034473</v>
      </c>
    </row>
    <row r="32" spans="1:21" s="20" customFormat="1" ht="12.75" customHeight="1">
      <c r="A32" s="79">
        <v>26</v>
      </c>
      <c r="B32" s="386" t="s">
        <v>771</v>
      </c>
      <c r="C32" s="388" t="s">
        <v>60</v>
      </c>
      <c r="D32" s="687">
        <v>109334.86713484266</v>
      </c>
      <c r="E32" s="687">
        <v>108287.2742605839</v>
      </c>
      <c r="F32" s="687">
        <v>111076.18159056047</v>
      </c>
      <c r="G32" s="687">
        <v>115099.30226866316</v>
      </c>
      <c r="H32" s="687">
        <v>116492.46266384548</v>
      </c>
      <c r="I32" s="687">
        <v>117397.89744573322</v>
      </c>
      <c r="J32" s="687">
        <v>121554.80350501553</v>
      </c>
      <c r="K32" s="687">
        <v>118485.71773528724</v>
      </c>
      <c r="L32" s="687">
        <v>119220.41738589754</v>
      </c>
      <c r="M32" s="687">
        <v>122804.86420646516</v>
      </c>
      <c r="N32" s="687">
        <v>134961.93088825393</v>
      </c>
      <c r="O32" s="687">
        <v>132857.05796151492</v>
      </c>
      <c r="P32" s="687">
        <v>122863.8586885347</v>
      </c>
      <c r="Q32" s="687">
        <v>127190.83396062555</v>
      </c>
      <c r="R32" s="687">
        <v>85790.425168800561</v>
      </c>
      <c r="S32" s="687">
        <v>100645.6701659355</v>
      </c>
      <c r="T32" s="687">
        <v>97362.850118054965</v>
      </c>
      <c r="U32" s="687">
        <v>88454.345284490366</v>
      </c>
    </row>
    <row r="33" spans="1:23" s="20" customFormat="1" ht="12.75" customHeight="1">
      <c r="A33" s="79">
        <v>27</v>
      </c>
      <c r="B33" s="386" t="s">
        <v>198</v>
      </c>
      <c r="C33" s="388" t="s">
        <v>695</v>
      </c>
      <c r="D33" s="687">
        <v>22433.147053968649</v>
      </c>
      <c r="E33" s="687">
        <v>21976.183272941489</v>
      </c>
      <c r="F33" s="687">
        <v>22419.639159641891</v>
      </c>
      <c r="G33" s="687">
        <v>22723.074958731042</v>
      </c>
      <c r="H33" s="687">
        <v>23047.224683204127</v>
      </c>
      <c r="I33" s="687">
        <v>22592.904183050021</v>
      </c>
      <c r="J33" s="687">
        <v>22915.777062362642</v>
      </c>
      <c r="K33" s="687">
        <v>22158.550527607658</v>
      </c>
      <c r="L33" s="687">
        <v>20915.647535732365</v>
      </c>
      <c r="M33" s="687">
        <v>20188.885093964185</v>
      </c>
      <c r="N33" s="687">
        <v>17040.59505793234</v>
      </c>
      <c r="O33" s="687">
        <v>13430.988403128526</v>
      </c>
      <c r="P33" s="687">
        <v>15957.728162115855</v>
      </c>
      <c r="Q33" s="687">
        <v>16750.549254872989</v>
      </c>
      <c r="R33" s="687">
        <v>8990.063673566081</v>
      </c>
      <c r="S33" s="687">
        <v>11271.156089547512</v>
      </c>
      <c r="T33" s="687">
        <v>7855.343952818359</v>
      </c>
      <c r="U33" s="687">
        <v>6215.8485508945232</v>
      </c>
    </row>
    <row r="34" spans="1:23" s="20" customFormat="1" ht="12.75" customHeight="1">
      <c r="A34" s="79">
        <v>28</v>
      </c>
      <c r="B34" s="98">
        <v>25</v>
      </c>
      <c r="C34" s="387" t="s">
        <v>696</v>
      </c>
      <c r="D34" s="687">
        <v>62858.961238971824</v>
      </c>
      <c r="E34" s="687">
        <v>62036.398369739298</v>
      </c>
      <c r="F34" s="687">
        <v>63268.198393495899</v>
      </c>
      <c r="G34" s="687">
        <v>61880.369909556743</v>
      </c>
      <c r="H34" s="687">
        <v>62179.359449890238</v>
      </c>
      <c r="I34" s="687">
        <v>63910.774994844658</v>
      </c>
      <c r="J34" s="687">
        <v>66191.635857395711</v>
      </c>
      <c r="K34" s="687">
        <v>63443.843608222742</v>
      </c>
      <c r="L34" s="687">
        <v>72817.79303242141</v>
      </c>
      <c r="M34" s="687">
        <v>65923.7037683659</v>
      </c>
      <c r="N34" s="687">
        <v>65068.949516049921</v>
      </c>
      <c r="O34" s="687">
        <v>70381.300263864541</v>
      </c>
      <c r="P34" s="687">
        <v>72014.247036791217</v>
      </c>
      <c r="Q34" s="687">
        <v>70687.631739612494</v>
      </c>
      <c r="R34" s="687">
        <v>58448.459910035832</v>
      </c>
      <c r="S34" s="687">
        <v>68863.393097383436</v>
      </c>
      <c r="T34" s="687">
        <v>68353.561456523879</v>
      </c>
      <c r="U34" s="687">
        <v>62566.912533265626</v>
      </c>
    </row>
    <row r="35" spans="1:23" s="20" customFormat="1" ht="12.75" customHeight="1">
      <c r="A35" s="79">
        <v>29</v>
      </c>
      <c r="B35" s="98">
        <v>26</v>
      </c>
      <c r="C35" s="387" t="s">
        <v>346</v>
      </c>
      <c r="D35" s="687">
        <v>25164.505297861593</v>
      </c>
      <c r="E35" s="687">
        <v>26212.362065172565</v>
      </c>
      <c r="F35" s="687">
        <v>25542.389035069697</v>
      </c>
      <c r="G35" s="687">
        <v>24555.866036982865</v>
      </c>
      <c r="H35" s="687">
        <v>25018.373145589423</v>
      </c>
      <c r="I35" s="687">
        <v>27002.189496241852</v>
      </c>
      <c r="J35" s="687">
        <v>29451.208470735073</v>
      </c>
      <c r="K35" s="687">
        <v>25563.211201776794</v>
      </c>
      <c r="L35" s="687">
        <v>23994.565600820926</v>
      </c>
      <c r="M35" s="687">
        <v>26359.456531724012</v>
      </c>
      <c r="N35" s="687">
        <v>26370.390066739212</v>
      </c>
      <c r="O35" s="687">
        <v>32869.811287518751</v>
      </c>
      <c r="P35" s="687">
        <v>25008.438274275235</v>
      </c>
      <c r="Q35" s="687">
        <v>20810.33377978862</v>
      </c>
      <c r="R35" s="687">
        <v>23896.853030922452</v>
      </c>
      <c r="S35" s="687">
        <v>24526.126422432713</v>
      </c>
      <c r="T35" s="687">
        <v>21857.421302926545</v>
      </c>
      <c r="U35" s="687">
        <v>21265.54074980328</v>
      </c>
    </row>
    <row r="36" spans="1:23" s="20" customFormat="1" ht="12.75" customHeight="1">
      <c r="A36" s="79">
        <v>30</v>
      </c>
      <c r="B36" s="98">
        <v>27</v>
      </c>
      <c r="C36" s="387" t="s">
        <v>199</v>
      </c>
      <c r="D36" s="687">
        <v>44447.309429514586</v>
      </c>
      <c r="E36" s="687">
        <v>44522.101941625522</v>
      </c>
      <c r="F36" s="687">
        <v>43845.801823908325</v>
      </c>
      <c r="G36" s="687">
        <v>43845.810427851735</v>
      </c>
      <c r="H36" s="687">
        <v>44644.917347457289</v>
      </c>
      <c r="I36" s="687">
        <v>45935.210901921731</v>
      </c>
      <c r="J36" s="687">
        <v>50277.912852887457</v>
      </c>
      <c r="K36" s="687">
        <v>45594.033263323166</v>
      </c>
      <c r="L36" s="687">
        <v>45941.545473254118</v>
      </c>
      <c r="M36" s="687">
        <v>49394.446376349733</v>
      </c>
      <c r="N36" s="687">
        <v>49767.404855003668</v>
      </c>
      <c r="O36" s="687">
        <v>58220.001847947417</v>
      </c>
      <c r="P36" s="687">
        <v>54071.042130697264</v>
      </c>
      <c r="Q36" s="687">
        <v>51643.175625975498</v>
      </c>
      <c r="R36" s="687">
        <v>44627.862338343664</v>
      </c>
      <c r="S36" s="687">
        <v>45360.057893462952</v>
      </c>
      <c r="T36" s="687">
        <v>43894.72364137652</v>
      </c>
      <c r="U36" s="687">
        <v>43069.073062811156</v>
      </c>
      <c r="V36" s="157"/>
    </row>
    <row r="37" spans="1:23" s="20" customFormat="1" ht="12.75" customHeight="1">
      <c r="A37" s="79">
        <v>31</v>
      </c>
      <c r="B37" s="98">
        <v>28</v>
      </c>
      <c r="C37" s="387" t="s">
        <v>697</v>
      </c>
      <c r="D37" s="687">
        <v>66943.516667636766</v>
      </c>
      <c r="E37" s="687">
        <v>67532.743135307814</v>
      </c>
      <c r="F37" s="687">
        <v>65805.301382794918</v>
      </c>
      <c r="G37" s="687">
        <v>65067.976657463601</v>
      </c>
      <c r="H37" s="687">
        <v>65251.750822429341</v>
      </c>
      <c r="I37" s="687">
        <v>67395.599665166708</v>
      </c>
      <c r="J37" s="687">
        <v>69183.970335469465</v>
      </c>
      <c r="K37" s="687">
        <v>65206.105508940178</v>
      </c>
      <c r="L37" s="687">
        <v>67506.407915801523</v>
      </c>
      <c r="M37" s="687">
        <v>68513.929472308198</v>
      </c>
      <c r="N37" s="687">
        <v>69463.397396910033</v>
      </c>
      <c r="O37" s="687">
        <v>74994.645535388816</v>
      </c>
      <c r="P37" s="687">
        <v>76783.555615548205</v>
      </c>
      <c r="Q37" s="687">
        <v>82543.629828899502</v>
      </c>
      <c r="R37" s="687">
        <v>68941.589221814589</v>
      </c>
      <c r="S37" s="687">
        <v>73880.673331003738</v>
      </c>
      <c r="T37" s="687">
        <v>71261.31449845148</v>
      </c>
      <c r="U37" s="687">
        <v>67570.228637085296</v>
      </c>
    </row>
    <row r="38" spans="1:23" s="20" customFormat="1" ht="12.75" customHeight="1">
      <c r="A38" s="79">
        <v>32</v>
      </c>
      <c r="B38" s="98">
        <v>29</v>
      </c>
      <c r="C38" s="387" t="s">
        <v>200</v>
      </c>
      <c r="D38" s="687">
        <v>95600.46102765153</v>
      </c>
      <c r="E38" s="687">
        <v>93408.685649902094</v>
      </c>
      <c r="F38" s="687">
        <v>95642.547782604888</v>
      </c>
      <c r="G38" s="687">
        <v>99160.600420059694</v>
      </c>
      <c r="H38" s="687">
        <v>101562.87895306744</v>
      </c>
      <c r="I38" s="687">
        <v>104545.87093105765</v>
      </c>
      <c r="J38" s="687">
        <v>109839.59000509184</v>
      </c>
      <c r="K38" s="687">
        <v>109397.46949523319</v>
      </c>
      <c r="L38" s="687">
        <v>115743.24216767415</v>
      </c>
      <c r="M38" s="687">
        <v>117462.33799640954</v>
      </c>
      <c r="N38" s="687">
        <v>119352.50519684984</v>
      </c>
      <c r="O38" s="687">
        <v>116297.88807308831</v>
      </c>
      <c r="P38" s="687">
        <v>117108.02037416592</v>
      </c>
      <c r="Q38" s="687">
        <v>107688.53573421405</v>
      </c>
      <c r="R38" s="687">
        <v>91584.432328458061</v>
      </c>
      <c r="S38" s="687">
        <v>100618.84066798595</v>
      </c>
      <c r="T38" s="687">
        <v>96105.140645151609</v>
      </c>
      <c r="U38" s="687">
        <v>88939.526289874455</v>
      </c>
    </row>
    <row r="39" spans="1:23" s="20" customFormat="1" ht="12.75" customHeight="1">
      <c r="A39" s="79">
        <v>33</v>
      </c>
      <c r="B39" s="98">
        <v>30</v>
      </c>
      <c r="C39" s="387" t="s">
        <v>347</v>
      </c>
      <c r="D39" s="687">
        <v>12053.31881996357</v>
      </c>
      <c r="E39" s="687">
        <v>11791.637484466351</v>
      </c>
      <c r="F39" s="687">
        <v>12309.433670847273</v>
      </c>
      <c r="G39" s="687">
        <v>13236.212852772729</v>
      </c>
      <c r="H39" s="687">
        <v>13382.863480703771</v>
      </c>
      <c r="I39" s="687">
        <v>13631.189921399913</v>
      </c>
      <c r="J39" s="687">
        <v>14365.932699345747</v>
      </c>
      <c r="K39" s="687">
        <v>14457.89885551513</v>
      </c>
      <c r="L39" s="687">
        <v>11484.136243414399</v>
      </c>
      <c r="M39" s="687">
        <v>12220.292939336468</v>
      </c>
      <c r="N39" s="687">
        <v>12222.970884471313</v>
      </c>
      <c r="O39" s="687">
        <v>16727.165872918486</v>
      </c>
      <c r="P39" s="687">
        <v>17013.798795760384</v>
      </c>
      <c r="Q39" s="687">
        <v>16426.460297482379</v>
      </c>
      <c r="R39" s="687">
        <v>13366.781753365558</v>
      </c>
      <c r="S39" s="687">
        <v>15439.417085777473</v>
      </c>
      <c r="T39" s="687">
        <v>14677.763239930699</v>
      </c>
      <c r="U39" s="687">
        <v>14348.437054847262</v>
      </c>
    </row>
    <row r="40" spans="1:23" s="150" customFormat="1" ht="12.75" customHeight="1">
      <c r="A40" s="79">
        <v>34</v>
      </c>
      <c r="B40" s="98" t="s">
        <v>201</v>
      </c>
      <c r="C40" s="387" t="s">
        <v>348</v>
      </c>
      <c r="D40" s="687">
        <v>18539.131957897636</v>
      </c>
      <c r="E40" s="687">
        <v>19715.539042760673</v>
      </c>
      <c r="F40" s="687">
        <v>21579.401595705225</v>
      </c>
      <c r="G40" s="687">
        <v>20757.258944152476</v>
      </c>
      <c r="H40" s="687">
        <v>21350.082150804046</v>
      </c>
      <c r="I40" s="687">
        <v>24020.901426922457</v>
      </c>
      <c r="J40" s="687">
        <v>25414.768044147801</v>
      </c>
      <c r="K40" s="687">
        <v>23298.126216141809</v>
      </c>
      <c r="L40" s="687">
        <v>23150.797406931895</v>
      </c>
      <c r="M40" s="687">
        <v>23525.090256011154</v>
      </c>
      <c r="N40" s="687">
        <v>24115.157670184304</v>
      </c>
      <c r="O40" s="687">
        <v>14456.811486886338</v>
      </c>
      <c r="P40" s="687">
        <v>22043.283568580679</v>
      </c>
      <c r="Q40" s="687">
        <v>20017.934224727724</v>
      </c>
      <c r="R40" s="687">
        <v>16686.275666674068</v>
      </c>
      <c r="S40" s="687">
        <v>18939.824823996452</v>
      </c>
      <c r="T40" s="687">
        <v>17116.166744078073</v>
      </c>
      <c r="U40" s="687">
        <v>16088.135880374743</v>
      </c>
      <c r="V40" s="158"/>
      <c r="W40" s="158"/>
    </row>
    <row r="41" spans="1:23" s="150" customFormat="1" ht="12.75" customHeight="1">
      <c r="A41" s="79">
        <v>35</v>
      </c>
      <c r="B41" s="98">
        <v>33</v>
      </c>
      <c r="C41" s="387" t="s">
        <v>349</v>
      </c>
      <c r="D41" s="687">
        <v>1746.6329559421229</v>
      </c>
      <c r="E41" s="687">
        <v>1772.1284518187776</v>
      </c>
      <c r="F41" s="687">
        <v>1761.286851754995</v>
      </c>
      <c r="G41" s="687">
        <v>1778.6572554590111</v>
      </c>
      <c r="H41" s="687">
        <v>1786.8572822419283</v>
      </c>
      <c r="I41" s="687">
        <v>-661.54256861738668</v>
      </c>
      <c r="J41" s="687">
        <v>15055.557698163893</v>
      </c>
      <c r="K41" s="687">
        <v>17758.886894726158</v>
      </c>
      <c r="L41" s="687">
        <v>14074.746318639229</v>
      </c>
      <c r="M41" s="687">
        <v>13858.999855990953</v>
      </c>
      <c r="N41" s="687">
        <v>14767.09155989084</v>
      </c>
      <c r="O41" s="687">
        <v>16538.779365302256</v>
      </c>
      <c r="P41" s="687">
        <v>13337.411309838608</v>
      </c>
      <c r="Q41" s="687">
        <v>7603.4350205186329</v>
      </c>
      <c r="R41" s="687">
        <v>5795.009715108481</v>
      </c>
      <c r="S41" s="687">
        <v>7233.6945015621659</v>
      </c>
      <c r="T41" s="687">
        <v>7332.2003367820707</v>
      </c>
      <c r="U41" s="687">
        <v>6773.8719137409371</v>
      </c>
    </row>
    <row r="42" spans="1:23" s="150" customFormat="1" ht="12.75" customHeight="1">
      <c r="A42" s="79">
        <v>36</v>
      </c>
      <c r="B42" s="98" t="s">
        <v>203</v>
      </c>
      <c r="C42" s="385" t="s">
        <v>350</v>
      </c>
      <c r="D42" s="687">
        <v>-3308953.2055437956</v>
      </c>
      <c r="E42" s="687">
        <v>-3412321.2948581218</v>
      </c>
      <c r="F42" s="687">
        <v>-3371679.0945220981</v>
      </c>
      <c r="G42" s="687">
        <v>-3331085.6156596025</v>
      </c>
      <c r="H42" s="687">
        <v>-3339837.756668834</v>
      </c>
      <c r="I42" s="687">
        <v>-3431192.94925554</v>
      </c>
      <c r="J42" s="687">
        <v>-3487023.1820165068</v>
      </c>
      <c r="K42" s="687">
        <v>-3444099.7753132661</v>
      </c>
      <c r="L42" s="687">
        <v>-3452647.558544131</v>
      </c>
      <c r="M42" s="687">
        <v>-3444232.7100783731</v>
      </c>
      <c r="N42" s="687">
        <v>-3461505.1977965124</v>
      </c>
      <c r="O42" s="687">
        <v>-3593242.7726734928</v>
      </c>
      <c r="P42" s="687">
        <v>-3567393.1152770421</v>
      </c>
      <c r="Q42" s="687">
        <v>-3493228.1896438068</v>
      </c>
      <c r="R42" s="687">
        <v>-3257487.6765002455</v>
      </c>
      <c r="S42" s="687">
        <v>-3406984.3356042271</v>
      </c>
      <c r="T42" s="687">
        <v>-3158824.9513125145</v>
      </c>
      <c r="U42" s="687">
        <v>-2967964.1956107854</v>
      </c>
    </row>
    <row r="43" spans="1:23" s="150" customFormat="1" ht="12.75" customHeight="1">
      <c r="A43" s="79">
        <v>37</v>
      </c>
      <c r="B43" s="98" t="s">
        <v>205</v>
      </c>
      <c r="C43" s="387" t="s">
        <v>351</v>
      </c>
      <c r="D43" s="687">
        <v>-3320382</v>
      </c>
      <c r="E43" s="687">
        <v>-3427292.9999999995</v>
      </c>
      <c r="F43" s="687">
        <v>-3385525</v>
      </c>
      <c r="G43" s="687">
        <v>-3343667.9999999995</v>
      </c>
      <c r="H43" s="687">
        <v>-3353006.0000000005</v>
      </c>
      <c r="I43" s="687">
        <v>-3440139.8039999995</v>
      </c>
      <c r="J43" s="687">
        <v>-3501116.8280000002</v>
      </c>
      <c r="K43" s="687">
        <v>-3457967</v>
      </c>
      <c r="L43" s="687">
        <v>-3465821.1479405425</v>
      </c>
      <c r="M43" s="687">
        <v>-3457108.6240476272</v>
      </c>
      <c r="N43" s="687">
        <v>-3474324.0728159975</v>
      </c>
      <c r="O43" s="687">
        <v>-3607267.8037251523</v>
      </c>
      <c r="P43" s="687">
        <v>-3580918.3673764113</v>
      </c>
      <c r="Q43" s="687">
        <v>-3507229.1669138656</v>
      </c>
      <c r="R43" s="687">
        <v>-3272260.1591093657</v>
      </c>
      <c r="S43" s="687">
        <v>-3421583.7724770252</v>
      </c>
      <c r="T43" s="687">
        <v>-3172550.3839999996</v>
      </c>
      <c r="U43" s="687">
        <v>-2981306.875</v>
      </c>
    </row>
    <row r="44" spans="1:23" s="150" customFormat="1" ht="12.75" customHeight="1">
      <c r="A44" s="79">
        <v>38</v>
      </c>
      <c r="B44" s="98" t="s">
        <v>206</v>
      </c>
      <c r="C44" s="387" t="s">
        <v>352</v>
      </c>
      <c r="D44" s="687">
        <v>11428.794456204148</v>
      </c>
      <c r="E44" s="687">
        <v>14971.705141877846</v>
      </c>
      <c r="F44" s="687">
        <v>13845.905477902372</v>
      </c>
      <c r="G44" s="687">
        <v>12582.384340397128</v>
      </c>
      <c r="H44" s="687">
        <v>13168.243331166734</v>
      </c>
      <c r="I44" s="687">
        <v>8946.8547444592386</v>
      </c>
      <c r="J44" s="687">
        <v>14093.645983493141</v>
      </c>
      <c r="K44" s="687">
        <v>13867.224686733784</v>
      </c>
      <c r="L44" s="687">
        <v>13173.589396411637</v>
      </c>
      <c r="M44" s="687">
        <v>12875.91396925403</v>
      </c>
      <c r="N44" s="687">
        <v>12818.875019484985</v>
      </c>
      <c r="O44" s="687">
        <v>14025.031051659564</v>
      </c>
      <c r="P44" s="687">
        <v>13525.252099369311</v>
      </c>
      <c r="Q44" s="687">
        <v>14000.977270058735</v>
      </c>
      <c r="R44" s="687">
        <v>14772.482609120332</v>
      </c>
      <c r="S44" s="687">
        <v>14599.436872798011</v>
      </c>
      <c r="T44" s="687">
        <v>13725.43268748515</v>
      </c>
      <c r="U44" s="687">
        <v>13342.679389214587</v>
      </c>
    </row>
    <row r="45" spans="1:23" s="159" customFormat="1" ht="12.75" customHeight="1">
      <c r="A45" s="79">
        <v>39</v>
      </c>
      <c r="B45" s="98" t="s">
        <v>208</v>
      </c>
      <c r="C45" s="385" t="s">
        <v>353</v>
      </c>
      <c r="D45" s="687">
        <v>45444.49264325462</v>
      </c>
      <c r="E45" s="687">
        <v>46035.374382901849</v>
      </c>
      <c r="F45" s="687">
        <v>44552.533039651054</v>
      </c>
      <c r="G45" s="687">
        <v>44415.955479753597</v>
      </c>
      <c r="H45" s="687">
        <v>42617.157081120487</v>
      </c>
      <c r="I45" s="687">
        <v>39558.484816874756</v>
      </c>
      <c r="J45" s="687">
        <v>42479.770313461719</v>
      </c>
      <c r="K45" s="687">
        <v>42353.712813540391</v>
      </c>
      <c r="L45" s="687">
        <v>40564.135940019885</v>
      </c>
      <c r="M45" s="687">
        <v>39540.778719181719</v>
      </c>
      <c r="N45" s="687">
        <v>39178.031709917006</v>
      </c>
      <c r="O45" s="687">
        <v>43142.455040259883</v>
      </c>
      <c r="P45" s="687">
        <v>41886.999608996732</v>
      </c>
      <c r="Q45" s="687">
        <v>45831.202380136805</v>
      </c>
      <c r="R45" s="687">
        <v>47311.986104588505</v>
      </c>
      <c r="S45" s="687">
        <v>46636.144949965354</v>
      </c>
      <c r="T45" s="687">
        <v>42090.498920010898</v>
      </c>
      <c r="U45" s="687">
        <v>40928.372575695961</v>
      </c>
    </row>
    <row r="46" spans="1:23" s="150" customFormat="1" ht="12.75" customHeight="1">
      <c r="A46" s="79">
        <v>40</v>
      </c>
      <c r="B46" s="98">
        <v>36</v>
      </c>
      <c r="C46" s="387" t="s">
        <v>354</v>
      </c>
      <c r="D46" s="687">
        <v>39148.802387647564</v>
      </c>
      <c r="E46" s="687">
        <v>37917.092388354999</v>
      </c>
      <c r="F46" s="687">
        <v>37349.435065911908</v>
      </c>
      <c r="G46" s="687">
        <v>37461.398590473735</v>
      </c>
      <c r="H46" s="687">
        <v>35490.664129665238</v>
      </c>
      <c r="I46" s="687">
        <v>31281.387642775462</v>
      </c>
      <c r="J46" s="687">
        <v>35239.1147427057</v>
      </c>
      <c r="K46" s="687">
        <v>34663.061377180893</v>
      </c>
      <c r="L46" s="687">
        <v>32943.973552338648</v>
      </c>
      <c r="M46" s="687">
        <v>32189.784923135066</v>
      </c>
      <c r="N46" s="687">
        <v>32047.187548712467</v>
      </c>
      <c r="O46" s="687">
        <v>35047.577214834753</v>
      </c>
      <c r="P46" s="687">
        <v>33813.130248423258</v>
      </c>
      <c r="Q46" s="687">
        <v>34987.443267276882</v>
      </c>
      <c r="R46" s="687">
        <v>36926.206532703196</v>
      </c>
      <c r="S46" s="687">
        <v>36395.779246271079</v>
      </c>
      <c r="T46" s="687">
        <v>32976.688924477305</v>
      </c>
      <c r="U46" s="687">
        <v>32057.086844216861</v>
      </c>
    </row>
    <row r="47" spans="1:23" s="20" customFormat="1" ht="12.75" customHeight="1">
      <c r="A47" s="79">
        <v>41</v>
      </c>
      <c r="B47" s="98" t="s">
        <v>211</v>
      </c>
      <c r="C47" s="387" t="s">
        <v>355</v>
      </c>
      <c r="D47" s="687">
        <v>6295.6902556070709</v>
      </c>
      <c r="E47" s="687">
        <v>8118.2819945468946</v>
      </c>
      <c r="F47" s="687">
        <v>7203.0979737391172</v>
      </c>
      <c r="G47" s="687">
        <v>6954.5568892798183</v>
      </c>
      <c r="H47" s="687">
        <v>7126.4929514552496</v>
      </c>
      <c r="I47" s="687">
        <v>8277.0971740992536</v>
      </c>
      <c r="J47" s="687">
        <v>7240.6555707560328</v>
      </c>
      <c r="K47" s="687">
        <v>7690.6514363594761</v>
      </c>
      <c r="L47" s="687">
        <v>7620.1623876812519</v>
      </c>
      <c r="M47" s="687">
        <v>7350.9937960466632</v>
      </c>
      <c r="N47" s="687">
        <v>7130.8441612045572</v>
      </c>
      <c r="O47" s="687">
        <v>8094.8778254251229</v>
      </c>
      <c r="P47" s="687">
        <v>8073.8693605734879</v>
      </c>
      <c r="Q47" s="687">
        <v>10843.759112859916</v>
      </c>
      <c r="R47" s="687">
        <v>10385.779571885345</v>
      </c>
      <c r="S47" s="687">
        <v>10240.36570369429</v>
      </c>
      <c r="T47" s="687">
        <v>9113.8099955335783</v>
      </c>
      <c r="U47" s="687">
        <v>8871.2857314791181</v>
      </c>
    </row>
    <row r="48" spans="1:23" s="20" customFormat="1" ht="12.75" customHeight="1">
      <c r="A48" s="79">
        <v>42</v>
      </c>
      <c r="B48" s="98">
        <v>37</v>
      </c>
      <c r="C48" s="388" t="s">
        <v>356</v>
      </c>
      <c r="D48" s="687">
        <v>4121.1203340897555</v>
      </c>
      <c r="E48" s="687">
        <v>5460.15303923805</v>
      </c>
      <c r="F48" s="687">
        <v>5026.2790079009555</v>
      </c>
      <c r="G48" s="687">
        <v>4793.054717774743</v>
      </c>
      <c r="H48" s="687">
        <v>4978.0089610626528</v>
      </c>
      <c r="I48" s="687">
        <v>5762.2054340969444</v>
      </c>
      <c r="J48" s="687">
        <v>5249.4680759701041</v>
      </c>
      <c r="K48" s="687">
        <v>5164.9671893904597</v>
      </c>
      <c r="L48" s="687">
        <v>5269.4357585646521</v>
      </c>
      <c r="M48" s="687">
        <v>5148.3657108998377</v>
      </c>
      <c r="N48" s="687">
        <v>5123.5499267915911</v>
      </c>
      <c r="O48" s="687">
        <v>5610.0124206638266</v>
      </c>
      <c r="P48" s="687">
        <v>5412.1008564244621</v>
      </c>
      <c r="Q48" s="687">
        <v>5596.3909325915065</v>
      </c>
      <c r="R48" s="687">
        <v>5912.9930357262438</v>
      </c>
      <c r="S48" s="687">
        <v>5922.0250976983461</v>
      </c>
      <c r="T48" s="687">
        <v>5311.9207024293173</v>
      </c>
      <c r="U48" s="687">
        <v>5163.7902051765541</v>
      </c>
    </row>
    <row r="49" spans="1:21" s="20" customFormat="1" ht="12.75" customHeight="1">
      <c r="A49" s="79">
        <v>43</v>
      </c>
      <c r="B49" s="98" t="s">
        <v>214</v>
      </c>
      <c r="C49" s="388" t="s">
        <v>357</v>
      </c>
      <c r="D49" s="687">
        <v>2174.5699215173081</v>
      </c>
      <c r="E49" s="687">
        <v>2658.1289553088427</v>
      </c>
      <c r="F49" s="687">
        <v>2176.8189658381598</v>
      </c>
      <c r="G49" s="687">
        <v>2161.5021715050825</v>
      </c>
      <c r="H49" s="687">
        <v>2148.483990392604</v>
      </c>
      <c r="I49" s="687">
        <v>2514.8917400023201</v>
      </c>
      <c r="J49" s="687">
        <v>1991.1874947859324</v>
      </c>
      <c r="K49" s="687">
        <v>2525.6842469690164</v>
      </c>
      <c r="L49" s="687">
        <v>2350.7266291165943</v>
      </c>
      <c r="M49" s="687">
        <v>2202.6280851468182</v>
      </c>
      <c r="N49" s="687">
        <v>2007.2942344129551</v>
      </c>
      <c r="O49" s="687">
        <v>2484.8654047612945</v>
      </c>
      <c r="P49" s="687">
        <v>2661.7685041490186</v>
      </c>
      <c r="Q49" s="687">
        <v>5247.3681802684005</v>
      </c>
      <c r="R49" s="687">
        <v>4472.7865361590957</v>
      </c>
      <c r="S49" s="687">
        <v>4318.3406059959525</v>
      </c>
      <c r="T49" s="687">
        <v>3801.8892931042647</v>
      </c>
      <c r="U49" s="687">
        <v>3707.4955263025477</v>
      </c>
    </row>
    <row r="50" spans="1:21" s="20" customFormat="1" ht="12.75" customHeight="1">
      <c r="A50" s="79">
        <v>44</v>
      </c>
      <c r="B50" s="98" t="s">
        <v>215</v>
      </c>
      <c r="C50" s="385" t="s">
        <v>745</v>
      </c>
      <c r="D50" s="687">
        <v>26340.796871667029</v>
      </c>
      <c r="E50" s="687">
        <v>27260.608907233924</v>
      </c>
      <c r="F50" s="687">
        <v>26641.914940172166</v>
      </c>
      <c r="G50" s="687">
        <v>25054.609651938081</v>
      </c>
      <c r="H50" s="687">
        <v>23703.199380304955</v>
      </c>
      <c r="I50" s="687">
        <v>20104.813421253697</v>
      </c>
      <c r="J50" s="687">
        <v>23668.092176877777</v>
      </c>
      <c r="K50" s="687">
        <v>24481.941886295332</v>
      </c>
      <c r="L50" s="687">
        <v>24954.859251838614</v>
      </c>
      <c r="M50" s="687">
        <v>23589.710663446953</v>
      </c>
      <c r="N50" s="687">
        <v>23315.796592051018</v>
      </c>
      <c r="O50" s="687">
        <v>25957.484072188614</v>
      </c>
      <c r="P50" s="687">
        <v>24436.347958088678</v>
      </c>
      <c r="Q50" s="687">
        <v>23117.404693695076</v>
      </c>
      <c r="R50" s="687">
        <v>24393.995665356691</v>
      </c>
      <c r="S50" s="687">
        <v>24790.771554230596</v>
      </c>
      <c r="T50" s="687">
        <v>22737.40982072294</v>
      </c>
      <c r="U50" s="687">
        <v>21581.094168034993</v>
      </c>
    </row>
    <row r="51" spans="1:21" s="20" customFormat="1" ht="12.75" customHeight="1">
      <c r="A51" s="79">
        <v>45</v>
      </c>
      <c r="B51" s="98" t="s">
        <v>216</v>
      </c>
      <c r="C51" s="387" t="s">
        <v>358</v>
      </c>
      <c r="D51" s="687">
        <v>14230.396556004678</v>
      </c>
      <c r="E51" s="687">
        <v>14411.6784914936</v>
      </c>
      <c r="F51" s="687">
        <v>13806.054226416862</v>
      </c>
      <c r="G51" s="687">
        <v>12064.983491307765</v>
      </c>
      <c r="H51" s="687">
        <v>11160.12366364387</v>
      </c>
      <c r="I51" s="687">
        <v>9510.9109497524914</v>
      </c>
      <c r="J51" s="687">
        <v>11189.884297759534</v>
      </c>
      <c r="K51" s="687">
        <v>11165.525635556492</v>
      </c>
      <c r="L51" s="687">
        <v>11862.996868353483</v>
      </c>
      <c r="M51" s="687">
        <v>11179.879260228277</v>
      </c>
      <c r="N51" s="687">
        <v>10512.388488130819</v>
      </c>
      <c r="O51" s="687">
        <v>11821.804877097311</v>
      </c>
      <c r="P51" s="687">
        <v>11163.637441036699</v>
      </c>
      <c r="Q51" s="687">
        <v>10368.889770718553</v>
      </c>
      <c r="R51" s="687">
        <v>10229.332106242189</v>
      </c>
      <c r="S51" s="687">
        <v>9203.6233010180295</v>
      </c>
      <c r="T51" s="687">
        <v>8246.9115808486531</v>
      </c>
      <c r="U51" s="687">
        <v>7876.036475034256</v>
      </c>
    </row>
    <row r="52" spans="1:21" s="20" customFormat="1" ht="12.75" customHeight="1">
      <c r="A52" s="79">
        <v>46</v>
      </c>
      <c r="B52" s="98">
        <v>43</v>
      </c>
      <c r="C52" s="387" t="s">
        <v>361</v>
      </c>
      <c r="D52" s="687">
        <v>12110.400315662337</v>
      </c>
      <c r="E52" s="687">
        <v>12848.93041574028</v>
      </c>
      <c r="F52" s="687">
        <v>12835.860713755275</v>
      </c>
      <c r="G52" s="687">
        <v>12989.626160630331</v>
      </c>
      <c r="H52" s="687">
        <v>12543.0757166611</v>
      </c>
      <c r="I52" s="687">
        <v>10593.902471501235</v>
      </c>
      <c r="J52" s="687">
        <v>12478.207879118243</v>
      </c>
      <c r="K52" s="687">
        <v>13316.416250738839</v>
      </c>
      <c r="L52" s="687">
        <v>13091.862383485146</v>
      </c>
      <c r="M52" s="687">
        <v>12409.831403218683</v>
      </c>
      <c r="N52" s="687">
        <v>12803.408103920206</v>
      </c>
      <c r="O52" s="687">
        <v>14135.679195091318</v>
      </c>
      <c r="P52" s="687">
        <v>13272.710517051972</v>
      </c>
      <c r="Q52" s="687">
        <v>12748.514922976494</v>
      </c>
      <c r="R52" s="687">
        <v>14164.663559114488</v>
      </c>
      <c r="S52" s="687">
        <v>15587.148253212566</v>
      </c>
      <c r="T52" s="687">
        <v>14490.49823987433</v>
      </c>
      <c r="U52" s="687">
        <v>13705.057693000737</v>
      </c>
    </row>
    <row r="53" spans="1:21" s="20" customFormat="1" ht="12.75" customHeight="1">
      <c r="A53" s="79">
        <v>47</v>
      </c>
      <c r="B53" s="98" t="s">
        <v>218</v>
      </c>
      <c r="C53" s="385" t="s">
        <v>362</v>
      </c>
      <c r="D53" s="687">
        <v>226309.81519098935</v>
      </c>
      <c r="E53" s="687">
        <v>234760.94540397706</v>
      </c>
      <c r="F53" s="687">
        <v>234378.27896213648</v>
      </c>
      <c r="G53" s="687">
        <v>228420.14213660778</v>
      </c>
      <c r="H53" s="687">
        <v>229015.06782043382</v>
      </c>
      <c r="I53" s="687">
        <v>242083.03943898162</v>
      </c>
      <c r="J53" s="687">
        <v>231940.30269309343</v>
      </c>
      <c r="K53" s="687">
        <v>240088.30581165501</v>
      </c>
      <c r="L53" s="687">
        <v>240716.06890173769</v>
      </c>
      <c r="M53" s="687">
        <v>234127.61779969331</v>
      </c>
      <c r="N53" s="687">
        <v>216177.42850209982</v>
      </c>
      <c r="O53" s="687">
        <v>219263.14725507755</v>
      </c>
      <c r="P53" s="687">
        <v>195725.30129351711</v>
      </c>
      <c r="Q53" s="687">
        <v>204616.73180594126</v>
      </c>
      <c r="R53" s="687">
        <v>205711.17104073614</v>
      </c>
      <c r="S53" s="687">
        <v>206318.10235612531</v>
      </c>
      <c r="T53" s="687">
        <v>186743.56691067806</v>
      </c>
      <c r="U53" s="687">
        <v>181527.79331186425</v>
      </c>
    </row>
    <row r="54" spans="1:21" s="20" customFormat="1" ht="12.75" customHeight="1">
      <c r="A54" s="79">
        <v>48</v>
      </c>
      <c r="B54" s="98">
        <v>45</v>
      </c>
      <c r="C54" s="387" t="s">
        <v>57</v>
      </c>
      <c r="D54" s="687">
        <v>23133.130804281376</v>
      </c>
      <c r="E54" s="687">
        <v>22736.858681821948</v>
      </c>
      <c r="F54" s="687">
        <v>23382.914401857241</v>
      </c>
      <c r="G54" s="687">
        <v>26364.521296829233</v>
      </c>
      <c r="H54" s="687">
        <v>25358.88190475278</v>
      </c>
      <c r="I54" s="687">
        <v>28637.780767579927</v>
      </c>
      <c r="J54" s="687">
        <v>25432.347562230687</v>
      </c>
      <c r="K54" s="687">
        <v>24309.319255736671</v>
      </c>
      <c r="L54" s="687">
        <v>22318.428278579711</v>
      </c>
      <c r="M54" s="687">
        <v>20619.28801043304</v>
      </c>
      <c r="N54" s="687">
        <v>20523.40738347343</v>
      </c>
      <c r="O54" s="687">
        <v>22620.294972181684</v>
      </c>
      <c r="P54" s="687">
        <v>21923.276631546956</v>
      </c>
      <c r="Q54" s="687">
        <v>22055.707355010614</v>
      </c>
      <c r="R54" s="687">
        <v>23374.167676893623</v>
      </c>
      <c r="S54" s="687">
        <v>23722.325754467231</v>
      </c>
      <c r="T54" s="687">
        <v>21036.542568774938</v>
      </c>
      <c r="U54" s="687">
        <v>21069.02714629026</v>
      </c>
    </row>
    <row r="55" spans="1:21" s="20" customFormat="1" ht="12.75" customHeight="1">
      <c r="A55" s="79">
        <v>49</v>
      </c>
      <c r="B55" s="98">
        <v>46</v>
      </c>
      <c r="C55" s="387" t="s">
        <v>363</v>
      </c>
      <c r="D55" s="687">
        <v>49913.940801342425</v>
      </c>
      <c r="E55" s="687">
        <v>57963.401892143389</v>
      </c>
      <c r="F55" s="687">
        <v>58032.047352743626</v>
      </c>
      <c r="G55" s="687">
        <v>51335.224799387972</v>
      </c>
      <c r="H55" s="687">
        <v>55823.93264852534</v>
      </c>
      <c r="I55" s="687">
        <v>59151.558120843954</v>
      </c>
      <c r="J55" s="687">
        <v>56314.734558140073</v>
      </c>
      <c r="K55" s="687">
        <v>56363.02789243692</v>
      </c>
      <c r="L55" s="687">
        <v>56289.252664744752</v>
      </c>
      <c r="M55" s="687">
        <v>54983.287792008079</v>
      </c>
      <c r="N55" s="687">
        <v>58692.573042211763</v>
      </c>
      <c r="O55" s="687">
        <v>68797.304813011899</v>
      </c>
      <c r="P55" s="687">
        <v>54856.73872922406</v>
      </c>
      <c r="Q55" s="687">
        <v>57975.919080761145</v>
      </c>
      <c r="R55" s="687">
        <v>53482.168683944488</v>
      </c>
      <c r="S55" s="687">
        <v>50991.751752706215</v>
      </c>
      <c r="T55" s="687">
        <v>45932.431574868679</v>
      </c>
      <c r="U55" s="687">
        <v>44840.011111998843</v>
      </c>
    </row>
    <row r="56" spans="1:21" s="20" customFormat="1" ht="12.75" customHeight="1">
      <c r="A56" s="79">
        <v>50</v>
      </c>
      <c r="B56" s="98">
        <v>47</v>
      </c>
      <c r="C56" s="387" t="s">
        <v>364</v>
      </c>
      <c r="D56" s="687">
        <v>153262.74358536559</v>
      </c>
      <c r="E56" s="687">
        <v>154060.68483001168</v>
      </c>
      <c r="F56" s="687">
        <v>152963.31720753561</v>
      </c>
      <c r="G56" s="687">
        <v>150720.39604039065</v>
      </c>
      <c r="H56" s="687">
        <v>147832.25326715573</v>
      </c>
      <c r="I56" s="687">
        <v>154293.70055055775</v>
      </c>
      <c r="J56" s="687">
        <v>150193.22057272267</v>
      </c>
      <c r="K56" s="687">
        <v>159415.95866348135</v>
      </c>
      <c r="L56" s="687">
        <v>162108.38795841311</v>
      </c>
      <c r="M56" s="687">
        <v>158525.04199725226</v>
      </c>
      <c r="N56" s="687">
        <v>136961.44807641461</v>
      </c>
      <c r="O56" s="687">
        <v>127845.54746988404</v>
      </c>
      <c r="P56" s="687">
        <v>118945.2859327461</v>
      </c>
      <c r="Q56" s="687">
        <v>124585.10537016951</v>
      </c>
      <c r="R56" s="687">
        <v>128854.83467989808</v>
      </c>
      <c r="S56" s="687">
        <v>131604.02484895193</v>
      </c>
      <c r="T56" s="687">
        <v>119774.59276703442</v>
      </c>
      <c r="U56" s="687">
        <v>115618.75505357518</v>
      </c>
    </row>
    <row r="57" spans="1:21" s="20" customFormat="1" ht="12.75" customHeight="1">
      <c r="A57" s="79">
        <v>51</v>
      </c>
      <c r="B57" s="98" t="s">
        <v>219</v>
      </c>
      <c r="C57" s="385" t="s">
        <v>220</v>
      </c>
      <c r="D57" s="687">
        <v>147856.44079161983</v>
      </c>
      <c r="E57" s="687">
        <v>150402.72067026258</v>
      </c>
      <c r="F57" s="687">
        <v>151467.31578506576</v>
      </c>
      <c r="G57" s="687">
        <v>139845.56427339104</v>
      </c>
      <c r="H57" s="687">
        <v>139151.74553775135</v>
      </c>
      <c r="I57" s="687">
        <v>142199.50975981192</v>
      </c>
      <c r="J57" s="687">
        <v>145059.14507991413</v>
      </c>
      <c r="K57" s="687">
        <v>139941.12499344489</v>
      </c>
      <c r="L57" s="687">
        <v>136563.1000498978</v>
      </c>
      <c r="M57" s="687">
        <v>137526.71551812522</v>
      </c>
      <c r="N57" s="687">
        <v>138087.42322768585</v>
      </c>
      <c r="O57" s="687">
        <v>147837.98620470334</v>
      </c>
      <c r="P57" s="687">
        <v>148026.98424310295</v>
      </c>
      <c r="Q57" s="687">
        <v>149229.48578388023</v>
      </c>
      <c r="R57" s="687">
        <v>142096.44809519721</v>
      </c>
      <c r="S57" s="687">
        <v>145790.9493364892</v>
      </c>
      <c r="T57" s="687">
        <v>132493.94625002076</v>
      </c>
      <c r="U57" s="687">
        <v>100506.45278446109</v>
      </c>
    </row>
    <row r="58" spans="1:21" s="20" customFormat="1" ht="12.75" customHeight="1">
      <c r="A58" s="79">
        <v>52</v>
      </c>
      <c r="B58" s="98" t="s">
        <v>221</v>
      </c>
      <c r="C58" s="387" t="s">
        <v>365</v>
      </c>
      <c r="D58" s="687">
        <v>91447.187965076286</v>
      </c>
      <c r="E58" s="687">
        <v>88236.269043264023</v>
      </c>
      <c r="F58" s="687">
        <v>94620.052431828546</v>
      </c>
      <c r="G58" s="687">
        <v>88335.688354089478</v>
      </c>
      <c r="H58" s="687">
        <v>87637.947224943244</v>
      </c>
      <c r="I58" s="687">
        <v>83429.879593975827</v>
      </c>
      <c r="J58" s="687">
        <v>85796.147923697426</v>
      </c>
      <c r="K58" s="687">
        <v>81914.870294349166</v>
      </c>
      <c r="L58" s="687">
        <v>82029.651642542536</v>
      </c>
      <c r="M58" s="687">
        <v>83179.118964628869</v>
      </c>
      <c r="N58" s="687">
        <v>83730.113666410558</v>
      </c>
      <c r="O58" s="687">
        <v>86557.105363138398</v>
      </c>
      <c r="P58" s="687">
        <v>84730.788405592102</v>
      </c>
      <c r="Q58" s="687">
        <v>85371.80848725274</v>
      </c>
      <c r="R58" s="687">
        <v>81790.232794846204</v>
      </c>
      <c r="S58" s="687">
        <v>83900.213032335698</v>
      </c>
      <c r="T58" s="687">
        <v>77546.535246166022</v>
      </c>
      <c r="U58" s="687">
        <v>54079.949973049443</v>
      </c>
    </row>
    <row r="59" spans="1:21" s="20" customFormat="1" ht="12.75" customHeight="1">
      <c r="A59" s="79">
        <v>53</v>
      </c>
      <c r="B59" s="98" t="s">
        <v>222</v>
      </c>
      <c r="C59" s="387" t="s">
        <v>366</v>
      </c>
      <c r="D59" s="687">
        <v>36988.276389597508</v>
      </c>
      <c r="E59" s="687">
        <v>39671.620200505393</v>
      </c>
      <c r="F59" s="687">
        <v>33727.338005256592</v>
      </c>
      <c r="G59" s="687">
        <v>32991.386201137066</v>
      </c>
      <c r="H59" s="687">
        <v>29032.309327976574</v>
      </c>
      <c r="I59" s="687">
        <v>30090.91247381951</v>
      </c>
      <c r="J59" s="687">
        <v>30452.05277178777</v>
      </c>
      <c r="K59" s="687">
        <v>29441.124419069063</v>
      </c>
      <c r="L59" s="687">
        <v>28999.418104204698</v>
      </c>
      <c r="M59" s="687">
        <v>28811.447358185338</v>
      </c>
      <c r="N59" s="687">
        <v>29008.830532245542</v>
      </c>
      <c r="O59" s="687">
        <v>30171.068735313689</v>
      </c>
      <c r="P59" s="687">
        <v>30129.349415168748</v>
      </c>
      <c r="Q59" s="687">
        <v>30025.060596745752</v>
      </c>
      <c r="R59" s="687">
        <v>28458.072682505299</v>
      </c>
      <c r="S59" s="687">
        <v>28951.102914867661</v>
      </c>
      <c r="T59" s="687">
        <v>26861.869798625412</v>
      </c>
      <c r="U59" s="687">
        <v>18438.113534489326</v>
      </c>
    </row>
    <row r="60" spans="1:21" s="20" customFormat="1" ht="12.75" customHeight="1">
      <c r="A60" s="79">
        <v>54</v>
      </c>
      <c r="B60" s="98">
        <v>50</v>
      </c>
      <c r="C60" s="387" t="s">
        <v>173</v>
      </c>
      <c r="D60" s="713" t="s">
        <v>1005</v>
      </c>
      <c r="E60" s="713" t="s">
        <v>1005</v>
      </c>
      <c r="F60" s="713" t="s">
        <v>1005</v>
      </c>
      <c r="G60" s="713" t="s">
        <v>1005</v>
      </c>
      <c r="H60" s="713" t="s">
        <v>1005</v>
      </c>
      <c r="I60" s="713" t="s">
        <v>1005</v>
      </c>
      <c r="J60" s="713" t="s">
        <v>1005</v>
      </c>
      <c r="K60" s="713" t="s">
        <v>1005</v>
      </c>
      <c r="L60" s="713" t="s">
        <v>1005</v>
      </c>
      <c r="M60" s="713" t="s">
        <v>1005</v>
      </c>
      <c r="N60" s="713" t="s">
        <v>1005</v>
      </c>
      <c r="O60" s="713" t="s">
        <v>1005</v>
      </c>
      <c r="P60" s="713" t="s">
        <v>1005</v>
      </c>
      <c r="Q60" s="713" t="s">
        <v>1005</v>
      </c>
      <c r="R60" s="713" t="s">
        <v>1005</v>
      </c>
      <c r="S60" s="713" t="s">
        <v>1005</v>
      </c>
      <c r="T60" s="713" t="s">
        <v>1005</v>
      </c>
      <c r="U60" s="713" t="s">
        <v>1005</v>
      </c>
    </row>
    <row r="61" spans="1:21" s="20" customFormat="1" ht="12.75" customHeight="1">
      <c r="A61" s="79">
        <v>55</v>
      </c>
      <c r="B61" s="98">
        <v>51</v>
      </c>
      <c r="C61" s="387" t="s">
        <v>174</v>
      </c>
      <c r="D61" s="713" t="s">
        <v>1005</v>
      </c>
      <c r="E61" s="713" t="s">
        <v>1005</v>
      </c>
      <c r="F61" s="713" t="s">
        <v>1005</v>
      </c>
      <c r="G61" s="713" t="s">
        <v>1005</v>
      </c>
      <c r="H61" s="713" t="s">
        <v>1005</v>
      </c>
      <c r="I61" s="713" t="s">
        <v>1005</v>
      </c>
      <c r="J61" s="713" t="s">
        <v>1005</v>
      </c>
      <c r="K61" s="713" t="s">
        <v>1005</v>
      </c>
      <c r="L61" s="713" t="s">
        <v>1005</v>
      </c>
      <c r="M61" s="713" t="s">
        <v>1005</v>
      </c>
      <c r="N61" s="713" t="s">
        <v>1005</v>
      </c>
      <c r="O61" s="713" t="s">
        <v>1005</v>
      </c>
      <c r="P61" s="713" t="s">
        <v>1005</v>
      </c>
      <c r="Q61" s="713" t="s">
        <v>1005</v>
      </c>
      <c r="R61" s="713" t="s">
        <v>1005</v>
      </c>
      <c r="S61" s="713" t="s">
        <v>1005</v>
      </c>
      <c r="T61" s="713" t="s">
        <v>1005</v>
      </c>
      <c r="U61" s="713" t="s">
        <v>1005</v>
      </c>
    </row>
    <row r="62" spans="1:21" s="20" customFormat="1" ht="12.75" customHeight="1">
      <c r="A62" s="79">
        <v>56</v>
      </c>
      <c r="B62" s="98">
        <v>52</v>
      </c>
      <c r="C62" s="387" t="s">
        <v>367</v>
      </c>
      <c r="D62" s="687">
        <v>14519.474864966251</v>
      </c>
      <c r="E62" s="687">
        <v>17534.628996616506</v>
      </c>
      <c r="F62" s="687">
        <v>18167.030372026056</v>
      </c>
      <c r="G62" s="687">
        <v>14437.430381714526</v>
      </c>
      <c r="H62" s="687">
        <v>18097.054026308557</v>
      </c>
      <c r="I62" s="687">
        <v>24163.1292411951</v>
      </c>
      <c r="J62" s="687">
        <v>24163.823793075018</v>
      </c>
      <c r="K62" s="687">
        <v>24262.137405675778</v>
      </c>
      <c r="L62" s="687">
        <v>21891.69544298033</v>
      </c>
      <c r="M62" s="687">
        <v>21981.002366807108</v>
      </c>
      <c r="N62" s="687">
        <v>21912.553262146568</v>
      </c>
      <c r="O62" s="687">
        <v>27587.361247043853</v>
      </c>
      <c r="P62" s="687">
        <v>28969.786337953701</v>
      </c>
      <c r="Q62" s="687">
        <v>29745.829607521329</v>
      </c>
      <c r="R62" s="687">
        <v>29608.660376170825</v>
      </c>
      <c r="S62" s="687">
        <v>30669.61068068145</v>
      </c>
      <c r="T62" s="687">
        <v>26347.433879481046</v>
      </c>
      <c r="U62" s="687">
        <v>26292.131105939567</v>
      </c>
    </row>
    <row r="63" spans="1:21" s="20" customFormat="1" ht="12.75" customHeight="1">
      <c r="A63" s="79">
        <v>57</v>
      </c>
      <c r="B63" s="98">
        <v>53</v>
      </c>
      <c r="C63" s="387" t="s">
        <v>368</v>
      </c>
      <c r="D63" s="687">
        <v>4901.5015719798685</v>
      </c>
      <c r="E63" s="687">
        <v>4960.2024298766119</v>
      </c>
      <c r="F63" s="687">
        <v>4952.8949759546158</v>
      </c>
      <c r="G63" s="687">
        <v>4081.0593364499873</v>
      </c>
      <c r="H63" s="687">
        <v>4384.4349585229502</v>
      </c>
      <c r="I63" s="687">
        <v>4515.5884508216477</v>
      </c>
      <c r="J63" s="687">
        <v>4647.1205913540252</v>
      </c>
      <c r="K63" s="687">
        <v>4322.9928743509881</v>
      </c>
      <c r="L63" s="687">
        <v>3642.3348601701218</v>
      </c>
      <c r="M63" s="687">
        <v>3555.1468285039082</v>
      </c>
      <c r="N63" s="687">
        <v>3435.9257668831851</v>
      </c>
      <c r="O63" s="687">
        <v>3522.4508592075654</v>
      </c>
      <c r="P63" s="687">
        <v>4197.0600843881766</v>
      </c>
      <c r="Q63" s="687">
        <v>4086.7870923604423</v>
      </c>
      <c r="R63" s="687">
        <v>2239.4822416749885</v>
      </c>
      <c r="S63" s="687">
        <v>2270.0227086045998</v>
      </c>
      <c r="T63" s="687">
        <v>1738.1073257483295</v>
      </c>
      <c r="U63" s="687">
        <v>1696.2581709826627</v>
      </c>
    </row>
    <row r="64" spans="1:21" s="20" customFormat="1" ht="12.75" customHeight="1">
      <c r="A64" s="79">
        <v>58</v>
      </c>
      <c r="B64" s="98" t="s">
        <v>225</v>
      </c>
      <c r="C64" s="385" t="s">
        <v>369</v>
      </c>
      <c r="D64" s="687">
        <v>67648.663561081703</v>
      </c>
      <c r="E64" s="687">
        <v>75491.800344088944</v>
      </c>
      <c r="F64" s="687">
        <v>75618.4960031019</v>
      </c>
      <c r="G64" s="687">
        <v>72183.921896027445</v>
      </c>
      <c r="H64" s="687">
        <v>76091.938741680497</v>
      </c>
      <c r="I64" s="687">
        <v>88308.880924642013</v>
      </c>
      <c r="J64" s="687">
        <v>79145.91862624613</v>
      </c>
      <c r="K64" s="687">
        <v>83785.903240247848</v>
      </c>
      <c r="L64" s="687">
        <v>86673.973246329653</v>
      </c>
      <c r="M64" s="687">
        <v>86049.291318155796</v>
      </c>
      <c r="N64" s="687">
        <v>81840.701425514897</v>
      </c>
      <c r="O64" s="687">
        <v>80967.32540727382</v>
      </c>
      <c r="P64" s="687">
        <v>80344.502715815557</v>
      </c>
      <c r="Q64" s="687">
        <v>81897.198477032071</v>
      </c>
      <c r="R64" s="687">
        <v>80052.209111358359</v>
      </c>
      <c r="S64" s="687">
        <v>88647.623385435305</v>
      </c>
      <c r="T64" s="687">
        <v>81511.803572588469</v>
      </c>
      <c r="U64" s="687">
        <v>77918.816134607201</v>
      </c>
    </row>
    <row r="65" spans="1:21" s="20" customFormat="1" ht="12.75" customHeight="1">
      <c r="A65" s="79">
        <v>59</v>
      </c>
      <c r="B65" s="98" t="s">
        <v>674</v>
      </c>
      <c r="C65" s="385" t="s">
        <v>227</v>
      </c>
      <c r="D65" s="687">
        <v>33898.667474921123</v>
      </c>
      <c r="E65" s="687">
        <v>30927.373546833929</v>
      </c>
      <c r="F65" s="687">
        <v>32209.508458547702</v>
      </c>
      <c r="G65" s="687">
        <v>38153.821212663461</v>
      </c>
      <c r="H65" s="687">
        <v>35958.055717880517</v>
      </c>
      <c r="I65" s="687">
        <v>49624.045083507401</v>
      </c>
      <c r="J65" s="687">
        <v>41195.916098865302</v>
      </c>
      <c r="K65" s="687">
        <v>35966.237782150813</v>
      </c>
      <c r="L65" s="687">
        <v>33455.499422270252</v>
      </c>
      <c r="M65" s="687">
        <v>38131.469957911089</v>
      </c>
      <c r="N65" s="687">
        <v>40317.967420777073</v>
      </c>
      <c r="O65" s="687">
        <v>44556.164263791085</v>
      </c>
      <c r="P65" s="687">
        <v>46529.539621170959</v>
      </c>
      <c r="Q65" s="687">
        <v>55466.513336336968</v>
      </c>
      <c r="R65" s="687">
        <v>52667.12429378301</v>
      </c>
      <c r="S65" s="687">
        <v>54020.173061038338</v>
      </c>
      <c r="T65" s="687">
        <v>46803.590985047616</v>
      </c>
      <c r="U65" s="687">
        <v>46449.258450168505</v>
      </c>
    </row>
    <row r="66" spans="1:21" s="20" customFormat="1" ht="12.75" customHeight="1">
      <c r="A66" s="79">
        <v>60</v>
      </c>
      <c r="B66" s="98" t="s">
        <v>675</v>
      </c>
      <c r="C66" s="385" t="s">
        <v>61</v>
      </c>
      <c r="D66" s="687">
        <v>27874.608137348201</v>
      </c>
      <c r="E66" s="687">
        <v>28987.352171495237</v>
      </c>
      <c r="F66" s="687">
        <v>28068.187519866762</v>
      </c>
      <c r="G66" s="687">
        <v>26911.870656088919</v>
      </c>
      <c r="H66" s="687">
        <v>27726.658081711415</v>
      </c>
      <c r="I66" s="687">
        <v>30539.101095497659</v>
      </c>
      <c r="J66" s="687">
        <v>29208.859033445231</v>
      </c>
      <c r="K66" s="687">
        <v>29829.620960620108</v>
      </c>
      <c r="L66" s="687">
        <v>28160.932807026024</v>
      </c>
      <c r="M66" s="687">
        <v>27142.770817831159</v>
      </c>
      <c r="N66" s="687">
        <v>24080.016112385114</v>
      </c>
      <c r="O66" s="687">
        <v>23265.943758067071</v>
      </c>
      <c r="P66" s="687">
        <v>21442.579519711828</v>
      </c>
      <c r="Q66" s="687">
        <v>4166.6113548336361</v>
      </c>
      <c r="R66" s="687">
        <v>22182.568410863532</v>
      </c>
      <c r="S66" s="687">
        <v>20406.910871100175</v>
      </c>
      <c r="T66" s="687">
        <v>17569.546968533781</v>
      </c>
      <c r="U66" s="687">
        <v>17819.689780091823</v>
      </c>
    </row>
    <row r="67" spans="1:21" s="20" customFormat="1" ht="12.75" customHeight="1">
      <c r="A67" s="79">
        <v>61</v>
      </c>
      <c r="B67" s="98" t="s">
        <v>676</v>
      </c>
      <c r="C67" s="385" t="s">
        <v>370</v>
      </c>
      <c r="D67" s="687">
        <v>36112.431540064164</v>
      </c>
      <c r="E67" s="687">
        <v>34571.622020041163</v>
      </c>
      <c r="F67" s="687">
        <v>37434.212920774269</v>
      </c>
      <c r="G67" s="687">
        <v>41580.994240802378</v>
      </c>
      <c r="H67" s="687">
        <v>39974.630954634391</v>
      </c>
      <c r="I67" s="687">
        <v>51007.463859392708</v>
      </c>
      <c r="J67" s="687">
        <v>39249.719639704213</v>
      </c>
      <c r="K67" s="687">
        <v>39273.102395991824</v>
      </c>
      <c r="L67" s="687">
        <v>38538.125303101267</v>
      </c>
      <c r="M67" s="687">
        <v>36695.282199456873</v>
      </c>
      <c r="N67" s="687">
        <v>36474.882156830972</v>
      </c>
      <c r="O67" s="687">
        <v>41601.850353371003</v>
      </c>
      <c r="P67" s="687">
        <v>40246.234540891513</v>
      </c>
      <c r="Q67" s="687">
        <v>41856.970595006685</v>
      </c>
      <c r="R67" s="687">
        <v>42186.118955107449</v>
      </c>
      <c r="S67" s="687">
        <v>42249.242522167558</v>
      </c>
      <c r="T67" s="687">
        <v>37334.373238185181</v>
      </c>
      <c r="U67" s="687">
        <v>37193.652695239442</v>
      </c>
    </row>
    <row r="68" spans="1:21" s="20" customFormat="1" ht="12.75" customHeight="1">
      <c r="A68" s="79">
        <v>62</v>
      </c>
      <c r="B68" s="98" t="s">
        <v>677</v>
      </c>
      <c r="C68" s="385" t="s">
        <v>228</v>
      </c>
      <c r="D68" s="687">
        <v>32083.582528360566</v>
      </c>
      <c r="E68" s="687">
        <v>35370.567585200042</v>
      </c>
      <c r="F68" s="687">
        <v>35636.468679859885</v>
      </c>
      <c r="G68" s="687">
        <v>31507.632451181824</v>
      </c>
      <c r="H68" s="687">
        <v>32381.010207040963</v>
      </c>
      <c r="I68" s="687">
        <v>38031.082298611669</v>
      </c>
      <c r="J68" s="687">
        <v>34895.580594173662</v>
      </c>
      <c r="K68" s="687">
        <v>38116.964299997402</v>
      </c>
      <c r="L68" s="687">
        <v>38682.631654319033</v>
      </c>
      <c r="M68" s="687">
        <v>37653.711997773615</v>
      </c>
      <c r="N68" s="687">
        <v>39772.559769291838</v>
      </c>
      <c r="O68" s="687">
        <v>42019.578852730949</v>
      </c>
      <c r="P68" s="687">
        <v>43026.659724940342</v>
      </c>
      <c r="Q68" s="687">
        <v>45313.66689021897</v>
      </c>
      <c r="R68" s="687">
        <v>44616.293260828243</v>
      </c>
      <c r="S68" s="687">
        <v>44248.19574768428</v>
      </c>
      <c r="T68" s="687">
        <v>39678.625745380821</v>
      </c>
      <c r="U68" s="687">
        <v>38556.861156548461</v>
      </c>
    </row>
    <row r="69" spans="1:21" s="20" customFormat="1" ht="12.75" customHeight="1">
      <c r="A69" s="79">
        <v>63</v>
      </c>
      <c r="B69" s="98" t="s">
        <v>678</v>
      </c>
      <c r="C69" s="385" t="s">
        <v>229</v>
      </c>
      <c r="D69" s="687">
        <v>4383.9167790454594</v>
      </c>
      <c r="E69" s="687">
        <v>5639.8474115100107</v>
      </c>
      <c r="F69" s="687">
        <v>6030.6918739333778</v>
      </c>
      <c r="G69" s="687">
        <v>5140.5864049149422</v>
      </c>
      <c r="H69" s="687">
        <v>6166.5845513238601</v>
      </c>
      <c r="I69" s="687">
        <v>8458.4167962182692</v>
      </c>
      <c r="J69" s="687">
        <v>6921.0258238976385</v>
      </c>
      <c r="K69" s="687">
        <v>8164.3898146338761</v>
      </c>
      <c r="L69" s="687">
        <v>7114.0058154138387</v>
      </c>
      <c r="M69" s="687">
        <v>6987.8854715229972</v>
      </c>
      <c r="N69" s="687">
        <v>7246.5015826789604</v>
      </c>
      <c r="O69" s="687">
        <v>7952.7532822303037</v>
      </c>
      <c r="P69" s="687">
        <v>10422.584741696366</v>
      </c>
      <c r="Q69" s="687">
        <v>10113.641818131058</v>
      </c>
      <c r="R69" s="687">
        <v>11907.161813597049</v>
      </c>
      <c r="S69" s="687">
        <v>12270.531095321217</v>
      </c>
      <c r="T69" s="687">
        <v>11371.795258161554</v>
      </c>
      <c r="U69" s="687">
        <v>10933.107415116581</v>
      </c>
    </row>
    <row r="70" spans="1:21" s="20" customFormat="1" ht="12.75" customHeight="1">
      <c r="A70" s="79">
        <v>64</v>
      </c>
      <c r="B70" s="98" t="s">
        <v>679</v>
      </c>
      <c r="C70" s="385" t="s">
        <v>371</v>
      </c>
      <c r="D70" s="687">
        <v>81323.482650212769</v>
      </c>
      <c r="E70" s="687">
        <v>76597.313709724374</v>
      </c>
      <c r="F70" s="687">
        <v>74192.425728245522</v>
      </c>
      <c r="G70" s="687">
        <v>79734.487121349317</v>
      </c>
      <c r="H70" s="687">
        <v>72283.060893864138</v>
      </c>
      <c r="I70" s="687">
        <v>69973.045991507592</v>
      </c>
      <c r="J70" s="687">
        <v>70553.975101631688</v>
      </c>
      <c r="K70" s="687">
        <v>67814.744249329757</v>
      </c>
      <c r="L70" s="687">
        <v>61995.127292630146</v>
      </c>
      <c r="M70" s="687">
        <v>59905.707408001967</v>
      </c>
      <c r="N70" s="687">
        <v>57347.216171267093</v>
      </c>
      <c r="O70" s="687">
        <v>61419.452636606205</v>
      </c>
      <c r="P70" s="687">
        <v>61580.937585369451</v>
      </c>
      <c r="Q70" s="687">
        <v>63350.754165217979</v>
      </c>
      <c r="R70" s="687">
        <v>63815.758361106884</v>
      </c>
      <c r="S70" s="687">
        <v>64349.902639217849</v>
      </c>
      <c r="T70" s="687">
        <v>56148.859524639731</v>
      </c>
      <c r="U70" s="687">
        <v>55948.524863680155</v>
      </c>
    </row>
    <row r="71" spans="1:21" s="20" customFormat="1" ht="12.75" customHeight="1">
      <c r="A71" s="79">
        <v>65</v>
      </c>
      <c r="B71" s="98" t="s">
        <v>231</v>
      </c>
      <c r="C71" s="385" t="s">
        <v>258</v>
      </c>
      <c r="D71" s="687">
        <v>32137.014216889685</v>
      </c>
      <c r="E71" s="687">
        <v>37349.718736234383</v>
      </c>
      <c r="F71" s="687">
        <v>34955.831919220189</v>
      </c>
      <c r="G71" s="687">
        <v>34570.411776210123</v>
      </c>
      <c r="H71" s="687">
        <v>35492.44530348212</v>
      </c>
      <c r="I71" s="687">
        <v>40517.271088654728</v>
      </c>
      <c r="J71" s="687">
        <v>40128.423808947293</v>
      </c>
      <c r="K71" s="687">
        <v>37958.190620491761</v>
      </c>
      <c r="L71" s="687">
        <v>34623.761598394965</v>
      </c>
      <c r="M71" s="687">
        <v>33485.96021734165</v>
      </c>
      <c r="N71" s="687">
        <v>33150.349619674322</v>
      </c>
      <c r="O71" s="687">
        <v>34871.778788144758</v>
      </c>
      <c r="P71" s="687">
        <v>34964.146250750433</v>
      </c>
      <c r="Q71" s="687">
        <v>32672.605540366116</v>
      </c>
      <c r="R71" s="687">
        <v>34290.503904987359</v>
      </c>
      <c r="S71" s="687">
        <v>39198.236947518715</v>
      </c>
      <c r="T71" s="687">
        <v>36479.070762234682</v>
      </c>
      <c r="U71" s="687">
        <v>33956.825864292245</v>
      </c>
    </row>
    <row r="72" spans="1:21" s="20" customFormat="1" ht="12.75" customHeight="1">
      <c r="A72" s="79">
        <v>66</v>
      </c>
      <c r="B72" s="98" t="s">
        <v>232</v>
      </c>
      <c r="C72" s="385" t="s">
        <v>372</v>
      </c>
      <c r="D72" s="687">
        <v>57789.569387934636</v>
      </c>
      <c r="E72" s="687">
        <v>66772.599567421625</v>
      </c>
      <c r="F72" s="687">
        <v>65700.669496504881</v>
      </c>
      <c r="G72" s="687">
        <v>64612.620120971173</v>
      </c>
      <c r="H72" s="687">
        <v>68009.372896682558</v>
      </c>
      <c r="I72" s="687">
        <v>79790.631350883748</v>
      </c>
      <c r="J72" s="687">
        <v>74018.503027696192</v>
      </c>
      <c r="K72" s="687">
        <v>79321.99975652888</v>
      </c>
      <c r="L72" s="687">
        <v>79376.352395595575</v>
      </c>
      <c r="M72" s="687">
        <v>75125.239166215149</v>
      </c>
      <c r="N72" s="687">
        <v>79503.857111990976</v>
      </c>
      <c r="O72" s="687">
        <v>92509.758852774219</v>
      </c>
      <c r="P72" s="687">
        <v>91769.918552574207</v>
      </c>
      <c r="Q72" s="687">
        <v>90599.924649812165</v>
      </c>
      <c r="R72" s="687">
        <v>93993.205483904225</v>
      </c>
      <c r="S72" s="687">
        <v>94117.781174346863</v>
      </c>
      <c r="T72" s="687">
        <v>84109.490732391219</v>
      </c>
      <c r="U72" s="687">
        <v>81262.712999127631</v>
      </c>
    </row>
    <row r="73" spans="1:21" s="20" customFormat="1" ht="12.75" customHeight="1">
      <c r="A73" s="79">
        <v>67</v>
      </c>
      <c r="B73" s="98" t="s">
        <v>233</v>
      </c>
      <c r="C73" s="385" t="s">
        <v>234</v>
      </c>
      <c r="D73" s="687">
        <v>49445.154654518381</v>
      </c>
      <c r="E73" s="687">
        <v>56213.779527423991</v>
      </c>
      <c r="F73" s="687">
        <v>53352.951067604328</v>
      </c>
      <c r="G73" s="687">
        <v>53049.771120002581</v>
      </c>
      <c r="H73" s="687">
        <v>58219.451041199674</v>
      </c>
      <c r="I73" s="687">
        <v>69220.814223201043</v>
      </c>
      <c r="J73" s="687">
        <v>67928.015746304765</v>
      </c>
      <c r="K73" s="687">
        <v>70605.004852124228</v>
      </c>
      <c r="L73" s="687">
        <v>68706.733653149509</v>
      </c>
      <c r="M73" s="687">
        <v>65692.388957097399</v>
      </c>
      <c r="N73" s="687">
        <v>67055.807368438749</v>
      </c>
      <c r="O73" s="687">
        <v>63855.261872716161</v>
      </c>
      <c r="P73" s="687">
        <v>61004.575699013454</v>
      </c>
      <c r="Q73" s="687">
        <v>62967.743024887721</v>
      </c>
      <c r="R73" s="687">
        <v>54569.614023287548</v>
      </c>
      <c r="S73" s="687">
        <v>60823.283558750525</v>
      </c>
      <c r="T73" s="687">
        <v>54601.361971435123</v>
      </c>
      <c r="U73" s="687">
        <v>53035.163649159716</v>
      </c>
    </row>
    <row r="74" spans="1:21" s="20" customFormat="1" ht="5.0999999999999996" customHeight="1">
      <c r="A74" s="160"/>
      <c r="B74" s="65"/>
      <c r="C74" s="389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</row>
    <row r="75" spans="1:21" s="20" customFormat="1" ht="15" customHeight="1">
      <c r="A75" s="160">
        <v>68</v>
      </c>
      <c r="B75" s="65"/>
      <c r="C75" s="320" t="s">
        <v>37</v>
      </c>
      <c r="D75" s="83">
        <f>'3.3.1'!D76-'3.3.4'!D75</f>
        <v>916571.35453424929</v>
      </c>
      <c r="E75" s="83">
        <f>'3.3.1'!E76-'3.3.4'!E75</f>
        <v>992212.93425958976</v>
      </c>
      <c r="F75" s="83">
        <f>'3.3.1'!F76-'3.3.4'!F75</f>
        <v>942029.74831178132</v>
      </c>
      <c r="G75" s="83">
        <f>'3.3.1'!G76-'3.3.4'!G75</f>
        <v>917313.45510471473</v>
      </c>
      <c r="H75" s="83">
        <f>'3.3.1'!H76-'3.3.4'!H75</f>
        <v>923470.83769072872</v>
      </c>
      <c r="I75" s="83">
        <f>'3.3.1'!I76-'3.3.4'!I75</f>
        <v>917252.549857568</v>
      </c>
      <c r="J75" s="83">
        <f>'3.3.1'!J76-'3.3.4'!J75</f>
        <v>966899.8330532317</v>
      </c>
      <c r="K75" s="83">
        <f>'3.3.1'!K76-'3.3.4'!K75</f>
        <v>959511.57706169738</v>
      </c>
      <c r="L75" s="83">
        <f>'3.3.1'!L76-'3.3.4'!L75</f>
        <v>949503.94826721121</v>
      </c>
      <c r="M75" s="83">
        <f>'3.3.1'!M76-'3.3.4'!M75</f>
        <v>943609.34487991314</v>
      </c>
      <c r="N75" s="83">
        <f>'3.3.1'!N76-'3.3.4'!N75</f>
        <v>950472.50314011006</v>
      </c>
      <c r="O75" s="83">
        <f>'3.3.1'!O76-'3.3.4'!O75</f>
        <v>975699.94731788803</v>
      </c>
      <c r="P75" s="83">
        <f>'3.3.1'!P76-'3.3.4'!P75</f>
        <v>960221.52881957404</v>
      </c>
      <c r="Q75" s="83">
        <f>'3.3.1'!Q76-'3.3.4'!Q75</f>
        <v>936295.23706503073</v>
      </c>
      <c r="R75" s="83">
        <f>'3.3.1'!R76-'3.3.4'!R75</f>
        <v>923278.9962543929</v>
      </c>
      <c r="S75" s="83">
        <f>'3.3.1'!S76-'3.3.4'!S75</f>
        <v>924638.81966460263</v>
      </c>
      <c r="T75" s="83">
        <f>'3.3.1'!T76-'3.3.4'!T75</f>
        <v>838363.63981152233</v>
      </c>
      <c r="U75" s="83">
        <f>'3.3.1'!U76-'3.3.4'!U75</f>
        <v>787814.22490578238</v>
      </c>
    </row>
    <row r="76" spans="1:21" s="20" customFormat="1" ht="15" customHeight="1">
      <c r="A76" s="160">
        <v>69</v>
      </c>
      <c r="B76" s="161"/>
      <c r="C76" s="384" t="s">
        <v>68</v>
      </c>
      <c r="D76" s="681">
        <f>'3.3.1'!D77-'3.3.4'!D76</f>
        <v>-0.95273626036942005</v>
      </c>
      <c r="E76" s="681">
        <f>'3.3.1'!E77-'3.3.4'!E76</f>
        <v>9.2108700424432755E-2</v>
      </c>
      <c r="F76" s="681">
        <f>'3.3.1'!F77-'3.3.4'!F76</f>
        <v>-0.19886708818376064</v>
      </c>
      <c r="G76" s="681">
        <f>'3.3.1'!G77-'3.3.4'!G76</f>
        <v>0.37948530167341232</v>
      </c>
      <c r="H76" s="681">
        <f>'3.3.1'!H77-'3.3.4'!H76</f>
        <v>-0.4261234775185585</v>
      </c>
      <c r="I76" s="681">
        <f>'3.3.1'!I77-'3.3.4'!I76</f>
        <v>0.53065691888332367</v>
      </c>
      <c r="J76" s="681">
        <f>'3.3.1'!J77-'3.3.4'!J76</f>
        <v>0.71252866461873055</v>
      </c>
      <c r="K76" s="681">
        <f>'3.3.1'!K77-'3.3.4'!K76</f>
        <v>-0.10852316208183765</v>
      </c>
      <c r="L76" s="681">
        <f>'3.3.1'!L77-'3.3.4'!L76</f>
        <v>5.0984591245651245E-2</v>
      </c>
      <c r="M76" s="681">
        <f>'3.3.1'!M77-'3.3.4'!M76</f>
        <v>-5.274164117872715E-2</v>
      </c>
      <c r="N76" s="681">
        <f>'3.3.1'!N77-'3.3.4'!N76</f>
        <v>-1.5511471778154373E-2</v>
      </c>
      <c r="O76" s="681">
        <f>'3.3.1'!O77-'3.3.4'!O76</f>
        <v>6.8815253674983978E-2</v>
      </c>
      <c r="P76" s="681">
        <f>'3.3.1'!P77-'3.3.4'!P76</f>
        <v>5632.9882899224758</v>
      </c>
      <c r="Q76" s="681">
        <f>'3.3.1'!Q77-'3.3.4'!Q76</f>
        <v>0.15788638032972813</v>
      </c>
      <c r="R76" s="681">
        <f>'3.3.1'!R77-'3.3.4'!R76</f>
        <v>0.79807505942881107</v>
      </c>
      <c r="S76" s="681">
        <f>'3.3.1'!S77-'3.3.4'!S76</f>
        <v>0.73089017532765865</v>
      </c>
      <c r="T76" s="681">
        <f>'3.3.1'!T77-'3.3.4'!T76</f>
        <v>0.41839371249079704</v>
      </c>
      <c r="U76" s="681">
        <f>'3.3.1'!U77-'3.3.4'!U76</f>
        <v>0.35267313569784164</v>
      </c>
    </row>
    <row r="77" spans="1:21" ht="15" customHeight="1">
      <c r="A77" s="149"/>
      <c r="B77" s="159" t="s">
        <v>754</v>
      </c>
      <c r="C77" s="686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</row>
    <row r="78" spans="1:21" ht="12" customHeight="1">
      <c r="B78" s="162" t="s">
        <v>14</v>
      </c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</row>
    <row r="79" spans="1:21" ht="12" customHeight="1">
      <c r="B79" s="15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</row>
    <row r="80" spans="1:21" ht="12" customHeight="1">
      <c r="C80" s="164"/>
    </row>
    <row r="81" spans="2:21" ht="12" customHeight="1">
      <c r="B81" s="163"/>
      <c r="C81" s="164"/>
    </row>
    <row r="82" spans="2:21" ht="12" customHeight="1">
      <c r="B82" s="163"/>
      <c r="C82" s="164"/>
    </row>
    <row r="83" spans="2:21" ht="12" customHeight="1">
      <c r="B83" s="163"/>
      <c r="C83" s="164"/>
    </row>
    <row r="84" spans="2:21" ht="15" customHeight="1">
      <c r="B84" s="163"/>
      <c r="C84" s="164"/>
    </row>
    <row r="85" spans="2:21" ht="15" customHeight="1">
      <c r="B85" s="163"/>
      <c r="C85" s="164"/>
    </row>
    <row r="86" spans="2:21" ht="15" customHeight="1">
      <c r="B86" s="163"/>
      <c r="C86" s="164"/>
    </row>
    <row r="87" spans="2:21" ht="15" customHeight="1">
      <c r="B87" s="163"/>
      <c r="C87" s="164"/>
      <c r="D87" s="165"/>
      <c r="E87" s="165"/>
      <c r="F87" s="165"/>
      <c r="G87" s="165"/>
      <c r="H87" s="165"/>
      <c r="I87" s="165"/>
      <c r="J87" s="165"/>
      <c r="K87" s="165"/>
      <c r="L87" s="165"/>
      <c r="M87" s="165"/>
      <c r="N87" s="165"/>
      <c r="O87" s="165"/>
      <c r="P87" s="165"/>
      <c r="Q87" s="165"/>
      <c r="R87" s="165"/>
      <c r="S87" s="165"/>
      <c r="T87" s="165"/>
      <c r="U87" s="165"/>
    </row>
    <row r="88" spans="2:21" ht="15" customHeight="1">
      <c r="B88" s="163"/>
      <c r="C88" s="164"/>
    </row>
    <row r="89" spans="2:21" ht="15" customHeight="1">
      <c r="B89" s="163"/>
      <c r="C89" s="164"/>
    </row>
    <row r="90" spans="2:21" ht="15" customHeight="1">
      <c r="B90" s="163"/>
      <c r="C90" s="164"/>
    </row>
    <row r="91" spans="2:21" ht="15" customHeight="1">
      <c r="B91" s="163"/>
      <c r="C91" s="164"/>
    </row>
    <row r="92" spans="2:21" ht="15" customHeight="1">
      <c r="B92" s="163"/>
      <c r="C92" s="164"/>
    </row>
    <row r="93" spans="2:21" ht="15" customHeight="1">
      <c r="B93" s="163"/>
      <c r="C93" s="164"/>
    </row>
    <row r="94" spans="2:21" ht="15" customHeight="1">
      <c r="B94" s="163"/>
      <c r="C94" s="164"/>
    </row>
    <row r="95" spans="2:21" ht="15" customHeight="1">
      <c r="B95" s="163"/>
      <c r="C95" s="164"/>
    </row>
    <row r="96" spans="2:21" ht="15" customHeight="1">
      <c r="B96" s="163"/>
      <c r="C96" s="164"/>
    </row>
    <row r="97" spans="2:3" ht="15" customHeight="1">
      <c r="B97" s="163"/>
      <c r="C97" s="164"/>
    </row>
    <row r="98" spans="2:3" ht="15" customHeight="1">
      <c r="B98" s="163"/>
      <c r="C98" s="164"/>
    </row>
    <row r="99" spans="2:3" ht="15" customHeight="1">
      <c r="B99" s="163"/>
      <c r="C99" s="164"/>
    </row>
    <row r="100" spans="2:3" ht="15" customHeight="1">
      <c r="B100" s="163"/>
      <c r="C100" s="164"/>
    </row>
    <row r="101" spans="2:3" ht="15" customHeight="1">
      <c r="B101" s="163"/>
      <c r="C101" s="164"/>
    </row>
    <row r="102" spans="2:3" ht="15" customHeight="1">
      <c r="B102" s="163"/>
      <c r="C102" s="164"/>
    </row>
    <row r="103" spans="2:3" ht="15" customHeight="1">
      <c r="B103" s="163"/>
      <c r="C103" s="164"/>
    </row>
    <row r="104" spans="2:3" ht="15" customHeight="1">
      <c r="B104" s="163"/>
      <c r="C104" s="164"/>
    </row>
    <row r="105" spans="2:3" ht="15" customHeight="1">
      <c r="B105" s="163"/>
      <c r="C105" s="164"/>
    </row>
    <row r="106" spans="2:3" ht="15" customHeight="1">
      <c r="B106" s="163"/>
      <c r="C106" s="164"/>
    </row>
    <row r="107" spans="2:3" ht="15" customHeight="1">
      <c r="B107" s="163"/>
      <c r="C107" s="164"/>
    </row>
    <row r="108" spans="2:3" ht="15" customHeight="1">
      <c r="B108" s="163"/>
      <c r="C108" s="164"/>
    </row>
    <row r="109" spans="2:3" ht="15" customHeight="1">
      <c r="B109" s="163"/>
      <c r="C109" s="164"/>
    </row>
    <row r="110" spans="2:3" ht="15" customHeight="1">
      <c r="B110" s="163"/>
      <c r="C110" s="164"/>
    </row>
    <row r="111" spans="2:3" ht="15" customHeight="1">
      <c r="B111" s="163"/>
      <c r="C111" s="164"/>
    </row>
    <row r="112" spans="2:3" ht="15" customHeight="1">
      <c r="B112" s="163"/>
      <c r="C112" s="164"/>
    </row>
    <row r="113" spans="2:3" ht="15" customHeight="1">
      <c r="B113" s="163"/>
      <c r="C113" s="164"/>
    </row>
    <row r="114" spans="2:3" ht="15" customHeight="1">
      <c r="B114" s="163"/>
      <c r="C114" s="164"/>
    </row>
    <row r="115" spans="2:3" ht="15" customHeight="1">
      <c r="B115" s="163"/>
      <c r="C115" s="164"/>
    </row>
    <row r="116" spans="2:3" ht="15" customHeight="1">
      <c r="B116" s="163"/>
      <c r="C116" s="164"/>
    </row>
    <row r="117" spans="2:3" ht="15" customHeight="1">
      <c r="B117" s="163"/>
      <c r="C117" s="164"/>
    </row>
    <row r="118" spans="2:3" ht="15" customHeight="1">
      <c r="B118" s="163"/>
      <c r="C118" s="164"/>
    </row>
    <row r="119" spans="2:3" ht="15" customHeight="1">
      <c r="B119" s="163"/>
      <c r="C119" s="164"/>
    </row>
    <row r="120" spans="2:3" ht="15" customHeight="1">
      <c r="B120" s="163"/>
      <c r="C120" s="164"/>
    </row>
    <row r="121" spans="2:3" ht="15" customHeight="1">
      <c r="B121" s="163"/>
      <c r="C121" s="164"/>
    </row>
    <row r="122" spans="2:3" ht="15" customHeight="1">
      <c r="B122" s="163"/>
      <c r="C122" s="164"/>
    </row>
    <row r="123" spans="2:3" ht="15" customHeight="1">
      <c r="B123" s="163"/>
      <c r="C123" s="164"/>
    </row>
    <row r="124" spans="2:3" ht="15" customHeight="1">
      <c r="B124" s="163"/>
      <c r="C124" s="164"/>
    </row>
    <row r="125" spans="2:3" ht="15" customHeight="1">
      <c r="B125" s="163"/>
      <c r="C125" s="164"/>
    </row>
    <row r="126" spans="2:3" ht="15" customHeight="1">
      <c r="B126" s="163"/>
      <c r="C126" s="164"/>
    </row>
    <row r="127" spans="2:3" ht="15" customHeight="1">
      <c r="B127" s="163"/>
      <c r="C127" s="164"/>
    </row>
    <row r="128" spans="2:3" ht="15" customHeight="1">
      <c r="B128" s="163"/>
      <c r="C128" s="164"/>
    </row>
    <row r="129" spans="2:3" ht="15" customHeight="1">
      <c r="B129" s="163"/>
      <c r="C129" s="164"/>
    </row>
    <row r="130" spans="2:3" ht="15" customHeight="1">
      <c r="B130" s="163"/>
      <c r="C130" s="164"/>
    </row>
    <row r="131" spans="2:3" ht="15" customHeight="1">
      <c r="B131" s="163"/>
      <c r="C131" s="164"/>
    </row>
    <row r="132" spans="2:3" ht="15" customHeight="1">
      <c r="B132" s="163"/>
      <c r="C132" s="164"/>
    </row>
    <row r="133" spans="2:3" ht="15" customHeight="1">
      <c r="B133" s="163"/>
      <c r="C133" s="164"/>
    </row>
    <row r="134" spans="2:3" ht="15" customHeight="1">
      <c r="B134" s="163"/>
      <c r="C134" s="164"/>
    </row>
    <row r="135" spans="2:3" ht="15" customHeight="1">
      <c r="B135" s="163"/>
      <c r="C135" s="164"/>
    </row>
    <row r="136" spans="2:3" ht="15" customHeight="1">
      <c r="B136" s="163"/>
      <c r="C136" s="164"/>
    </row>
    <row r="137" spans="2:3" ht="15" customHeight="1">
      <c r="B137" s="163"/>
      <c r="C137" s="164"/>
    </row>
    <row r="138" spans="2:3" ht="15" customHeight="1">
      <c r="B138" s="163"/>
      <c r="C138" s="164"/>
    </row>
    <row r="139" spans="2:3" ht="15" customHeight="1">
      <c r="B139" s="163"/>
      <c r="C139" s="164"/>
    </row>
    <row r="140" spans="2:3" ht="15" customHeight="1">
      <c r="B140" s="163"/>
      <c r="C140" s="164"/>
    </row>
    <row r="141" spans="2:3" ht="15" customHeight="1">
      <c r="B141" s="163"/>
      <c r="C141" s="164"/>
    </row>
    <row r="142" spans="2:3" ht="15" customHeight="1">
      <c r="B142" s="163"/>
      <c r="C142" s="164"/>
    </row>
    <row r="143" spans="2:3" ht="15" customHeight="1">
      <c r="B143" s="163"/>
      <c r="C143" s="164"/>
    </row>
    <row r="144" spans="2:3" ht="15" customHeight="1">
      <c r="B144" s="163"/>
      <c r="C144" s="164"/>
    </row>
    <row r="145" spans="2:3" ht="15" customHeight="1">
      <c r="B145" s="163"/>
      <c r="C145" s="164"/>
    </row>
    <row r="146" spans="2:3" ht="15" customHeight="1">
      <c r="B146" s="163"/>
      <c r="C146" s="164"/>
    </row>
    <row r="147" spans="2:3" ht="15" customHeight="1">
      <c r="B147" s="163"/>
      <c r="C147" s="164"/>
    </row>
    <row r="148" spans="2:3" ht="15" customHeight="1">
      <c r="B148" s="163"/>
      <c r="C148" s="164"/>
    </row>
    <row r="149" spans="2:3" ht="15" customHeight="1">
      <c r="B149" s="163"/>
      <c r="C149" s="164"/>
    </row>
    <row r="150" spans="2:3" ht="15" customHeight="1">
      <c r="B150" s="163"/>
      <c r="C150" s="164"/>
    </row>
    <row r="151" spans="2:3" ht="15" customHeight="1">
      <c r="B151" s="163"/>
      <c r="C151" s="164"/>
    </row>
    <row r="152" spans="2:3" ht="15" customHeight="1">
      <c r="B152" s="163"/>
      <c r="C152" s="164"/>
    </row>
    <row r="153" spans="2:3" ht="15" customHeight="1">
      <c r="B153" s="163"/>
      <c r="C153" s="164"/>
    </row>
    <row r="154" spans="2:3" ht="15" customHeight="1">
      <c r="B154" s="163"/>
      <c r="C154" s="164"/>
    </row>
    <row r="155" spans="2:3" ht="15" customHeight="1">
      <c r="B155" s="163"/>
      <c r="C155" s="164"/>
    </row>
    <row r="156" spans="2:3" ht="15" customHeight="1">
      <c r="B156" s="163"/>
      <c r="C156" s="164"/>
    </row>
    <row r="157" spans="2:3" ht="15" customHeight="1">
      <c r="B157" s="163"/>
      <c r="C157" s="164"/>
    </row>
    <row r="158" spans="2:3" ht="15" customHeight="1">
      <c r="B158" s="163"/>
      <c r="C158" s="164"/>
    </row>
    <row r="159" spans="2:3" ht="15" customHeight="1">
      <c r="B159" s="163"/>
      <c r="C159" s="164"/>
    </row>
    <row r="160" spans="2:3" ht="15" customHeight="1">
      <c r="B160" s="163"/>
      <c r="C160" s="164"/>
    </row>
    <row r="161" spans="2:3" ht="15" customHeight="1">
      <c r="B161" s="163"/>
      <c r="C161" s="164"/>
    </row>
    <row r="162" spans="2:3" ht="15" customHeight="1">
      <c r="B162" s="163"/>
      <c r="C162" s="164"/>
    </row>
    <row r="163" spans="2:3" ht="15" customHeight="1">
      <c r="B163" s="163"/>
      <c r="C163" s="164"/>
    </row>
    <row r="164" spans="2:3" ht="15" customHeight="1">
      <c r="B164" s="163"/>
      <c r="C164" s="164"/>
    </row>
    <row r="165" spans="2:3" ht="15" customHeight="1">
      <c r="B165" s="163"/>
      <c r="C165" s="164"/>
    </row>
    <row r="166" spans="2:3" ht="15" customHeight="1">
      <c r="B166" s="163"/>
      <c r="C166" s="164"/>
    </row>
    <row r="167" spans="2:3" ht="15" customHeight="1">
      <c r="B167" s="163"/>
      <c r="C167" s="164"/>
    </row>
    <row r="168" spans="2:3" ht="15" customHeight="1">
      <c r="B168" s="163"/>
      <c r="C168" s="164"/>
    </row>
    <row r="169" spans="2:3" ht="15" customHeight="1">
      <c r="B169" s="163"/>
      <c r="C169" s="164"/>
    </row>
    <row r="170" spans="2:3" ht="15" customHeight="1">
      <c r="B170" s="163"/>
      <c r="C170" s="164"/>
    </row>
    <row r="171" spans="2:3" ht="15" customHeight="1">
      <c r="B171" s="163"/>
      <c r="C171" s="164"/>
    </row>
    <row r="172" spans="2:3" ht="15" customHeight="1">
      <c r="B172" s="163"/>
      <c r="C172" s="164"/>
    </row>
    <row r="173" spans="2:3" ht="15" customHeight="1">
      <c r="B173" s="163"/>
      <c r="C173" s="164"/>
    </row>
    <row r="174" spans="2:3" ht="15" customHeight="1">
      <c r="B174" s="163"/>
      <c r="C174" s="164"/>
    </row>
    <row r="175" spans="2:3" ht="15" customHeight="1">
      <c r="B175" s="163"/>
      <c r="C175" s="164"/>
    </row>
    <row r="176" spans="2:3" ht="15" customHeight="1">
      <c r="B176" s="163"/>
      <c r="C176" s="164"/>
    </row>
    <row r="177" spans="2:3" ht="15" customHeight="1">
      <c r="B177" s="163"/>
      <c r="C177" s="164"/>
    </row>
    <row r="178" spans="2:3" ht="15" customHeight="1">
      <c r="B178" s="163"/>
      <c r="C178" s="164"/>
    </row>
    <row r="179" spans="2:3" ht="15" customHeight="1">
      <c r="B179" s="163"/>
      <c r="C179" s="164"/>
    </row>
    <row r="180" spans="2:3" ht="15" customHeight="1">
      <c r="B180" s="163"/>
      <c r="C180" s="164"/>
    </row>
    <row r="181" spans="2:3" ht="15" customHeight="1">
      <c r="B181" s="163"/>
      <c r="C181" s="164"/>
    </row>
    <row r="182" spans="2:3" ht="15" customHeight="1">
      <c r="B182" s="163"/>
      <c r="C182" s="164"/>
    </row>
    <row r="183" spans="2:3" ht="15" customHeight="1">
      <c r="B183" s="163"/>
      <c r="C183" s="164"/>
    </row>
    <row r="184" spans="2:3" ht="15" customHeight="1">
      <c r="C184" s="164"/>
    </row>
    <row r="185" spans="2:3" ht="15" customHeight="1">
      <c r="C185" s="164"/>
    </row>
    <row r="186" spans="2:3" ht="15" customHeight="1">
      <c r="C186" s="164"/>
    </row>
    <row r="187" spans="2:3" ht="15" customHeight="1">
      <c r="C187" s="164"/>
    </row>
    <row r="188" spans="2:3" ht="15" customHeight="1">
      <c r="C188" s="164"/>
    </row>
    <row r="189" spans="2:3" ht="15" customHeight="1">
      <c r="C189" s="164"/>
    </row>
    <row r="190" spans="2:3" ht="15" customHeight="1">
      <c r="C190" s="164"/>
    </row>
    <row r="191" spans="2:3" ht="15" customHeight="1">
      <c r="C191" s="164"/>
    </row>
    <row r="192" spans="2:3" ht="15" customHeight="1">
      <c r="C192" s="164"/>
    </row>
    <row r="193" spans="3:3" ht="15" customHeight="1">
      <c r="C193" s="164"/>
    </row>
    <row r="194" spans="3:3" ht="15" customHeight="1">
      <c r="C194" s="164"/>
    </row>
    <row r="195" spans="3:3" ht="15" customHeight="1">
      <c r="C195" s="164"/>
    </row>
    <row r="196" spans="3:3" ht="15" customHeight="1">
      <c r="C196" s="164"/>
    </row>
    <row r="197" spans="3:3" ht="15" customHeight="1">
      <c r="C197" s="164"/>
    </row>
    <row r="198" spans="3:3" ht="15" customHeight="1">
      <c r="C198" s="164"/>
    </row>
    <row r="199" spans="3:3" ht="15" customHeight="1">
      <c r="C199" s="164"/>
    </row>
    <row r="200" spans="3:3" ht="15" customHeight="1">
      <c r="C200" s="164"/>
    </row>
    <row r="201" spans="3:3" ht="15" customHeight="1">
      <c r="C201" s="164"/>
    </row>
    <row r="202" spans="3:3" ht="15" customHeight="1">
      <c r="C202" s="164"/>
    </row>
    <row r="203" spans="3:3" ht="15" customHeight="1">
      <c r="C203" s="164"/>
    </row>
    <row r="204" spans="3:3" ht="15" customHeight="1">
      <c r="C204" s="164"/>
    </row>
    <row r="205" spans="3:3" ht="15" customHeight="1">
      <c r="C205" s="164"/>
    </row>
    <row r="206" spans="3:3" ht="15" customHeight="1">
      <c r="C206" s="164"/>
    </row>
    <row r="207" spans="3:3" ht="15" customHeight="1">
      <c r="C207" s="164"/>
    </row>
    <row r="208" spans="3:3" ht="15" customHeight="1">
      <c r="C208" s="164"/>
    </row>
    <row r="209" spans="3:3" ht="15" customHeight="1">
      <c r="C209" s="164"/>
    </row>
    <row r="210" spans="3:3" ht="15" customHeight="1">
      <c r="C210" s="164"/>
    </row>
    <row r="211" spans="3:3" ht="15" customHeight="1"/>
    <row r="212" spans="3:3" ht="15" customHeight="1"/>
    <row r="213" spans="3:3" ht="15" customHeight="1"/>
    <row r="214" spans="3:3" ht="15" customHeight="1"/>
    <row r="215" spans="3:3" ht="15" customHeight="1"/>
    <row r="216" spans="3:3" ht="15" customHeight="1"/>
    <row r="217" spans="3:3" ht="15" customHeight="1"/>
    <row r="218" spans="3:3" ht="15" customHeight="1"/>
    <row r="219" spans="3:3" ht="15" customHeight="1"/>
    <row r="220" spans="3:3" ht="15" customHeight="1"/>
    <row r="221" spans="3:3" ht="15" customHeight="1"/>
    <row r="222" spans="3:3" ht="15" customHeight="1"/>
    <row r="223" spans="3:3" ht="15" customHeight="1"/>
    <row r="224" spans="3:3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  <row r="1659" ht="15" customHeight="1"/>
    <row r="1660" ht="15" customHeight="1"/>
    <row r="1661" ht="15" customHeight="1"/>
    <row r="1662" ht="15" customHeight="1"/>
    <row r="1663" ht="15" customHeight="1"/>
    <row r="1664" ht="15" customHeight="1"/>
  </sheetData>
  <phoneticPr fontId="0" type="noConversion"/>
  <pageMargins left="0.59055118110236227" right="0.39370078740157483" top="0.59055118110236227" bottom="0.39370078740157483" header="0.11811023622047245" footer="0.11811023622047245"/>
  <pageSetup paperSize="9" scale="70" fitToWidth="2" orientation="portrait" verticalDpi="300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V1666"/>
  <sheetViews>
    <sheetView workbookViewId="0"/>
  </sheetViews>
  <sheetFormatPr baseColWidth="10" defaultRowHeight="11.25"/>
  <cols>
    <col min="1" max="1" width="3.85546875" style="21" customWidth="1"/>
    <col min="2" max="2" width="8.42578125" style="21" customWidth="1"/>
    <col min="3" max="3" width="54.7109375" style="21" customWidth="1"/>
    <col min="4" max="8" width="11.85546875" style="21" customWidth="1"/>
    <col min="9" max="15" width="11.7109375" style="21" customWidth="1"/>
    <col min="16" max="20" width="12" style="21" customWidth="1"/>
    <col min="21" max="16384" width="11.42578125" style="21"/>
  </cols>
  <sheetData>
    <row r="1" spans="1:22" s="24" customFormat="1" ht="19.5" customHeight="1">
      <c r="A1" s="34" t="s">
        <v>1136</v>
      </c>
      <c r="B1" s="82"/>
      <c r="C1" s="82"/>
      <c r="E1" s="25"/>
      <c r="F1" s="25"/>
      <c r="G1" s="25"/>
      <c r="J1" s="82"/>
      <c r="L1" s="25"/>
      <c r="M1" s="25"/>
      <c r="R1" s="34"/>
    </row>
    <row r="2" spans="1:22" s="24" customFormat="1" ht="15" customHeight="1">
      <c r="A2" s="155" t="s">
        <v>53</v>
      </c>
      <c r="B2" s="70"/>
      <c r="C2" s="25"/>
      <c r="E2" s="25"/>
      <c r="F2" s="25"/>
      <c r="G2" s="25"/>
      <c r="J2" s="25"/>
      <c r="L2" s="25"/>
      <c r="M2" s="25"/>
      <c r="R2" s="155"/>
    </row>
    <row r="3" spans="1:22" ht="12" customHeight="1">
      <c r="C3" s="27"/>
      <c r="D3" s="151"/>
    </row>
    <row r="4" spans="1:22" s="28" customFormat="1" ht="30" customHeight="1">
      <c r="A4" s="44" t="s">
        <v>781</v>
      </c>
      <c r="B4" s="45" t="s">
        <v>580</v>
      </c>
      <c r="C4" s="45" t="s">
        <v>58</v>
      </c>
      <c r="D4" s="146">
        <v>1995</v>
      </c>
      <c r="E4" s="47">
        <v>1996</v>
      </c>
      <c r="F4" s="45">
        <v>1997</v>
      </c>
      <c r="G4" s="46">
        <v>1998</v>
      </c>
      <c r="H4" s="45">
        <v>1999</v>
      </c>
      <c r="I4" s="47">
        <v>2000</v>
      </c>
      <c r="J4" s="45">
        <v>2001</v>
      </c>
      <c r="K4" s="46">
        <v>2002</v>
      </c>
      <c r="L4" s="45">
        <v>2003</v>
      </c>
      <c r="M4" s="45">
        <v>2004</v>
      </c>
      <c r="N4" s="46">
        <v>2005</v>
      </c>
      <c r="O4" s="45">
        <v>2006</v>
      </c>
      <c r="P4" s="46">
        <v>2007</v>
      </c>
      <c r="Q4" s="45">
        <v>2008</v>
      </c>
      <c r="R4" s="46">
        <v>2009</v>
      </c>
      <c r="S4" s="45">
        <v>2010</v>
      </c>
      <c r="T4" s="46">
        <v>2011</v>
      </c>
      <c r="U4" s="46">
        <v>2012</v>
      </c>
      <c r="V4" s="361"/>
    </row>
    <row r="5" spans="1:22" s="361" customFormat="1" ht="5.0999999999999996" customHeight="1">
      <c r="A5" s="251"/>
      <c r="B5" s="318"/>
      <c r="C5" s="321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18"/>
      <c r="Q5" s="318"/>
      <c r="R5" s="318"/>
      <c r="S5" s="318"/>
      <c r="T5" s="318"/>
    </row>
    <row r="6" spans="1:22" s="52" customFormat="1" ht="12.75" customHeight="1">
      <c r="A6" s="79">
        <v>1</v>
      </c>
      <c r="B6" s="98" t="s">
        <v>178</v>
      </c>
      <c r="C6" s="385" t="s">
        <v>332</v>
      </c>
      <c r="D6" s="589">
        <v>229896.93656195496</v>
      </c>
      <c r="E6" s="589">
        <v>189678.43011758963</v>
      </c>
      <c r="F6" s="589">
        <v>165948.84615978794</v>
      </c>
      <c r="G6" s="589">
        <v>199332.45934693015</v>
      </c>
      <c r="H6" s="589">
        <v>148017.79191144652</v>
      </c>
      <c r="I6" s="589">
        <v>148019.21145057416</v>
      </c>
      <c r="J6" s="589">
        <v>149531.02878249832</v>
      </c>
      <c r="K6" s="589">
        <v>146908.0469171264</v>
      </c>
      <c r="L6" s="589">
        <v>140177.76568620582</v>
      </c>
      <c r="M6" s="589">
        <v>138897.93906699007</v>
      </c>
      <c r="N6" s="589">
        <v>142643.01660883919</v>
      </c>
      <c r="O6" s="589">
        <v>146751.87384349408</v>
      </c>
      <c r="P6" s="589">
        <v>142244.22348672285</v>
      </c>
      <c r="Q6" s="589">
        <v>147634.5014663857</v>
      </c>
      <c r="R6" s="589">
        <v>156025.054132096</v>
      </c>
      <c r="S6" s="589">
        <v>181288.14299992486</v>
      </c>
      <c r="T6" s="589">
        <v>177654.47952963153</v>
      </c>
      <c r="U6" s="589">
        <v>188136.34006892479</v>
      </c>
    </row>
    <row r="7" spans="1:22" s="52" customFormat="1" ht="12.75" customHeight="1">
      <c r="A7" s="79">
        <v>2</v>
      </c>
      <c r="B7" s="386" t="s">
        <v>762</v>
      </c>
      <c r="C7" s="387" t="s">
        <v>333</v>
      </c>
      <c r="D7" s="589">
        <v>224869.66307225052</v>
      </c>
      <c r="E7" s="589">
        <v>184905.51943970216</v>
      </c>
      <c r="F7" s="589">
        <v>161602.62865168904</v>
      </c>
      <c r="G7" s="589">
        <v>194869.17792297463</v>
      </c>
      <c r="H7" s="589">
        <v>143705.64660630765</v>
      </c>
      <c r="I7" s="589">
        <v>143451.20242902156</v>
      </c>
      <c r="J7" s="589">
        <v>145732.25045053105</v>
      </c>
      <c r="K7" s="589">
        <v>143205.5171665927</v>
      </c>
      <c r="L7" s="589">
        <v>136556.66217026964</v>
      </c>
      <c r="M7" s="589">
        <v>135317.64301076648</v>
      </c>
      <c r="N7" s="589">
        <v>138586.95843343149</v>
      </c>
      <c r="O7" s="589">
        <v>142580.72690119434</v>
      </c>
      <c r="P7" s="589">
        <v>137665.19741990679</v>
      </c>
      <c r="Q7" s="589">
        <v>143043.87997530744</v>
      </c>
      <c r="R7" s="589">
        <v>151284.89459417522</v>
      </c>
      <c r="S7" s="589">
        <v>176512.95376329974</v>
      </c>
      <c r="T7" s="589">
        <v>173147.77035954318</v>
      </c>
      <c r="U7" s="589">
        <v>183627.70567393469</v>
      </c>
    </row>
    <row r="8" spans="1:22" s="52" customFormat="1" ht="12.75" customHeight="1">
      <c r="A8" s="79">
        <v>3</v>
      </c>
      <c r="B8" s="386" t="s">
        <v>763</v>
      </c>
      <c r="C8" s="387" t="s">
        <v>334</v>
      </c>
      <c r="D8" s="589">
        <v>3243.3198658495971</v>
      </c>
      <c r="E8" s="589">
        <v>2910.9246082446384</v>
      </c>
      <c r="F8" s="589">
        <v>2770.5680883351661</v>
      </c>
      <c r="G8" s="589">
        <v>2712.8463737992852</v>
      </c>
      <c r="H8" s="589">
        <v>2771.5602593479734</v>
      </c>
      <c r="I8" s="589">
        <v>2704.1871878415213</v>
      </c>
      <c r="J8" s="589">
        <v>2280.4040608780269</v>
      </c>
      <c r="K8" s="589">
        <v>2175.4976723091113</v>
      </c>
      <c r="L8" s="589">
        <v>2133.6282217670273</v>
      </c>
      <c r="M8" s="589">
        <v>2080.6912537881308</v>
      </c>
      <c r="N8" s="589">
        <v>2570.9413016177091</v>
      </c>
      <c r="O8" s="589">
        <v>2669.1931947207704</v>
      </c>
      <c r="P8" s="589">
        <v>2991.8846035760471</v>
      </c>
      <c r="Q8" s="589">
        <v>2974.8706953148044</v>
      </c>
      <c r="R8" s="589">
        <v>3046.5226334345784</v>
      </c>
      <c r="S8" s="589">
        <v>3078.1510487207006</v>
      </c>
      <c r="T8" s="589">
        <v>2904.2940623743657</v>
      </c>
      <c r="U8" s="589">
        <v>2896.1695844388892</v>
      </c>
    </row>
    <row r="9" spans="1:22" s="52" customFormat="1" ht="12.75" customHeight="1">
      <c r="A9" s="79">
        <v>4</v>
      </c>
      <c r="B9" s="386" t="s">
        <v>179</v>
      </c>
      <c r="C9" s="387" t="s">
        <v>335</v>
      </c>
      <c r="D9" s="589">
        <v>1783.9536238548533</v>
      </c>
      <c r="E9" s="589">
        <v>1861.98606964283</v>
      </c>
      <c r="F9" s="589">
        <v>1575.6494197637385</v>
      </c>
      <c r="G9" s="589">
        <v>1750.4350501562405</v>
      </c>
      <c r="H9" s="589">
        <v>1540.5850457908805</v>
      </c>
      <c r="I9" s="589">
        <v>1863.8218337110852</v>
      </c>
      <c r="J9" s="589">
        <v>1518.3742710892466</v>
      </c>
      <c r="K9" s="589">
        <v>1527.0320782245783</v>
      </c>
      <c r="L9" s="589">
        <v>1487.4752941691518</v>
      </c>
      <c r="M9" s="589">
        <v>1499.6048024354691</v>
      </c>
      <c r="N9" s="589">
        <v>1485.1168737899984</v>
      </c>
      <c r="O9" s="589">
        <v>1501.953747578963</v>
      </c>
      <c r="P9" s="589">
        <v>1587.141463240041</v>
      </c>
      <c r="Q9" s="589">
        <v>1615.7507957634487</v>
      </c>
      <c r="R9" s="589">
        <v>1693.6369044862331</v>
      </c>
      <c r="S9" s="589">
        <v>1697.0381879044244</v>
      </c>
      <c r="T9" s="589">
        <v>1602.4151077139859</v>
      </c>
      <c r="U9" s="589">
        <v>1612.4648105511978</v>
      </c>
    </row>
    <row r="10" spans="1:22" s="52" customFormat="1" ht="12.75" customHeight="1">
      <c r="A10" s="79">
        <v>5</v>
      </c>
      <c r="B10" s="98" t="s">
        <v>181</v>
      </c>
      <c r="C10" s="385" t="s">
        <v>336</v>
      </c>
      <c r="D10" s="589">
        <v>151180.73921959015</v>
      </c>
      <c r="E10" s="589">
        <v>140060.23063646778</v>
      </c>
      <c r="F10" s="589">
        <v>119562.44249839989</v>
      </c>
      <c r="G10" s="589">
        <v>108767.53400073943</v>
      </c>
      <c r="H10" s="589">
        <v>101682.86461381958</v>
      </c>
      <c r="I10" s="589">
        <v>90368.001524183463</v>
      </c>
      <c r="J10" s="589">
        <v>87744.264676160761</v>
      </c>
      <c r="K10" s="589">
        <v>85241.619376935967</v>
      </c>
      <c r="L10" s="589">
        <v>82339.372096697247</v>
      </c>
      <c r="M10" s="589">
        <v>98260.55557530238</v>
      </c>
      <c r="N10" s="589">
        <v>90083.531772032264</v>
      </c>
      <c r="O10" s="589">
        <v>82007.533405285474</v>
      </c>
      <c r="P10" s="589">
        <v>76044.314063668775</v>
      </c>
      <c r="Q10" s="589">
        <v>81985.712760850845</v>
      </c>
      <c r="R10" s="589">
        <v>78223.033414563572</v>
      </c>
      <c r="S10" s="589">
        <v>77453.393938006571</v>
      </c>
      <c r="T10" s="589">
        <v>96172.081155160879</v>
      </c>
      <c r="U10" s="589">
        <v>67752.873677710944</v>
      </c>
    </row>
    <row r="11" spans="1:22" s="52" customFormat="1" ht="12.75" customHeight="1">
      <c r="A11" s="79">
        <v>6</v>
      </c>
      <c r="B11" s="386" t="s">
        <v>764</v>
      </c>
      <c r="C11" s="387" t="s">
        <v>29</v>
      </c>
      <c r="D11" s="589">
        <v>87867.063458541816</v>
      </c>
      <c r="E11" s="589">
        <v>76846.856257104489</v>
      </c>
      <c r="F11" s="589">
        <v>71505.718912681856</v>
      </c>
      <c r="G11" s="589">
        <v>60657.89175801845</v>
      </c>
      <c r="H11" s="589">
        <v>52096.986214114295</v>
      </c>
      <c r="I11" s="589">
        <v>43987.22779877235</v>
      </c>
      <c r="J11" s="589">
        <v>41525.297063859434</v>
      </c>
      <c r="K11" s="589">
        <v>42727.596230833515</v>
      </c>
      <c r="L11" s="589">
        <v>50759.569049043974</v>
      </c>
      <c r="M11" s="589">
        <v>57926.081135047425</v>
      </c>
      <c r="N11" s="589">
        <v>51732.406802300597</v>
      </c>
      <c r="O11" s="589">
        <v>50467.142972565765</v>
      </c>
      <c r="P11" s="589">
        <v>45525.633012059487</v>
      </c>
      <c r="Q11" s="589">
        <v>46187.584205343606</v>
      </c>
      <c r="R11" s="589">
        <v>47340.942431169111</v>
      </c>
      <c r="S11" s="589">
        <v>46058.153438721674</v>
      </c>
      <c r="T11" s="589">
        <v>67137.53038339944</v>
      </c>
      <c r="U11" s="589">
        <v>40612.979562952438</v>
      </c>
    </row>
    <row r="12" spans="1:22" s="52" customFormat="1" ht="12.75" customHeight="1">
      <c r="A12" s="79">
        <v>7</v>
      </c>
      <c r="B12" s="386" t="s">
        <v>182</v>
      </c>
      <c r="C12" s="387" t="s">
        <v>337</v>
      </c>
      <c r="D12" s="589">
        <v>21592.557706881144</v>
      </c>
      <c r="E12" s="589">
        <v>26457.042398969257</v>
      </c>
      <c r="F12" s="589">
        <v>24265.135300932816</v>
      </c>
      <c r="G12" s="589">
        <v>25023.32950385621</v>
      </c>
      <c r="H12" s="589">
        <v>24370.184156800013</v>
      </c>
      <c r="I12" s="589">
        <v>23670.941316749628</v>
      </c>
      <c r="J12" s="589">
        <v>22582.489150562775</v>
      </c>
      <c r="K12" s="589">
        <v>20300.287024249352</v>
      </c>
      <c r="L12" s="589">
        <v>10231.913550635922</v>
      </c>
      <c r="M12" s="589">
        <v>11518.403645306209</v>
      </c>
      <c r="N12" s="589">
        <v>17081.920565099143</v>
      </c>
      <c r="O12" s="589">
        <v>11254.616302315084</v>
      </c>
      <c r="P12" s="589">
        <v>10426.866313421702</v>
      </c>
      <c r="Q12" s="589">
        <v>10470.559223130898</v>
      </c>
      <c r="R12" s="589">
        <v>10857.09354725611</v>
      </c>
      <c r="S12" s="589">
        <v>11200.754567578851</v>
      </c>
      <c r="T12" s="589">
        <v>11405.955764445704</v>
      </c>
      <c r="U12" s="589">
        <v>11048.982470982603</v>
      </c>
    </row>
    <row r="13" spans="1:22" s="52" customFormat="1" ht="12.75" customHeight="1">
      <c r="A13" s="79">
        <v>8</v>
      </c>
      <c r="B13" s="386" t="s">
        <v>183</v>
      </c>
      <c r="C13" s="387" t="s">
        <v>338</v>
      </c>
      <c r="D13" s="589">
        <v>41721.118054167193</v>
      </c>
      <c r="E13" s="589">
        <v>36756.331980394025</v>
      </c>
      <c r="F13" s="589">
        <v>23791.588284785219</v>
      </c>
      <c r="G13" s="589">
        <v>23086.312738864763</v>
      </c>
      <c r="H13" s="589">
        <v>25215.694242905276</v>
      </c>
      <c r="I13" s="589">
        <v>22709.832408661488</v>
      </c>
      <c r="J13" s="589">
        <v>23636.478461738545</v>
      </c>
      <c r="K13" s="589">
        <v>22213.736121853108</v>
      </c>
      <c r="L13" s="589">
        <v>21347.889497017346</v>
      </c>
      <c r="M13" s="589">
        <v>28816.070794948737</v>
      </c>
      <c r="N13" s="589">
        <v>21269.204404632539</v>
      </c>
      <c r="O13" s="589">
        <v>20285.774130404625</v>
      </c>
      <c r="P13" s="589">
        <v>20091.81473818759</v>
      </c>
      <c r="Q13" s="589">
        <v>25327.569332376344</v>
      </c>
      <c r="R13" s="589">
        <v>20024.99743613835</v>
      </c>
      <c r="S13" s="589">
        <v>20194.485931706047</v>
      </c>
      <c r="T13" s="589">
        <v>17628.595007315729</v>
      </c>
      <c r="U13" s="589">
        <v>16090.9116437759</v>
      </c>
    </row>
    <row r="14" spans="1:22" s="52" customFormat="1" ht="12.75" customHeight="1">
      <c r="A14" s="79">
        <v>9</v>
      </c>
      <c r="B14" s="98" t="s">
        <v>184</v>
      </c>
      <c r="C14" s="385" t="s">
        <v>56</v>
      </c>
      <c r="D14" s="589">
        <v>3745692.9761819164</v>
      </c>
      <c r="E14" s="589">
        <v>3729104.7316897083</v>
      </c>
      <c r="F14" s="589">
        <v>3761086.5014307494</v>
      </c>
      <c r="G14" s="589">
        <v>3764973.5543943178</v>
      </c>
      <c r="H14" s="589">
        <v>3707558.554093346</v>
      </c>
      <c r="I14" s="589">
        <v>3813175.5712666637</v>
      </c>
      <c r="J14" s="589">
        <v>3726964.0043168296</v>
      </c>
      <c r="K14" s="589">
        <v>3698430.9485232625</v>
      </c>
      <c r="L14" s="589">
        <v>3873292.5757387113</v>
      </c>
      <c r="M14" s="589">
        <v>3976246.4078498534</v>
      </c>
      <c r="N14" s="589">
        <v>4017066.5113718351</v>
      </c>
      <c r="O14" s="589">
        <v>3966653.1377576883</v>
      </c>
      <c r="P14" s="589">
        <v>3977713.9159654905</v>
      </c>
      <c r="Q14" s="589">
        <v>3926005.0393099976</v>
      </c>
      <c r="R14" s="589">
        <v>3535964.4727616329</v>
      </c>
      <c r="S14" s="589">
        <v>3905202.2872016365</v>
      </c>
      <c r="T14" s="589">
        <v>3951644.5859812712</v>
      </c>
      <c r="U14" s="589">
        <v>3867378.1229291824</v>
      </c>
    </row>
    <row r="15" spans="1:22" s="52" customFormat="1" ht="12.75" customHeight="1">
      <c r="A15" s="79">
        <v>10</v>
      </c>
      <c r="B15" s="386" t="s">
        <v>185</v>
      </c>
      <c r="C15" s="387" t="s">
        <v>339</v>
      </c>
      <c r="D15" s="589">
        <v>226644.91976446036</v>
      </c>
      <c r="E15" s="589">
        <v>231070.6411773088</v>
      </c>
      <c r="F15" s="589">
        <v>225132.37848380359</v>
      </c>
      <c r="G15" s="589">
        <v>226816.25051743808</v>
      </c>
      <c r="H15" s="589">
        <v>227689.3771392286</v>
      </c>
      <c r="I15" s="589">
        <v>220740.58592989182</v>
      </c>
      <c r="J15" s="589">
        <v>225674.79730136972</v>
      </c>
      <c r="K15" s="589">
        <v>223122.35312570582</v>
      </c>
      <c r="L15" s="589">
        <v>227864.85879191058</v>
      </c>
      <c r="M15" s="589">
        <v>224960.95255951249</v>
      </c>
      <c r="N15" s="589">
        <v>224602.32678189653</v>
      </c>
      <c r="O15" s="589">
        <v>221005.24994098296</v>
      </c>
      <c r="P15" s="589">
        <v>223055.09394669172</v>
      </c>
      <c r="Q15" s="589">
        <v>219869.0807085266</v>
      </c>
      <c r="R15" s="589">
        <v>217981.41463802685</v>
      </c>
      <c r="S15" s="589">
        <v>227268.85466229633</v>
      </c>
      <c r="T15" s="589">
        <v>222611.2884027455</v>
      </c>
      <c r="U15" s="589">
        <v>225161.34759619972</v>
      </c>
    </row>
    <row r="16" spans="1:22" s="52" customFormat="1" ht="12.75" customHeight="1">
      <c r="A16" s="79">
        <v>11</v>
      </c>
      <c r="B16" s="98" t="s">
        <v>186</v>
      </c>
      <c r="C16" s="387" t="s">
        <v>340</v>
      </c>
      <c r="D16" s="589">
        <v>64290.412895355388</v>
      </c>
      <c r="E16" s="589">
        <v>63770.762482020087</v>
      </c>
      <c r="F16" s="589">
        <v>59722.63495921588</v>
      </c>
      <c r="G16" s="589">
        <v>57736.789888332154</v>
      </c>
      <c r="H16" s="589">
        <v>52829.26180815565</v>
      </c>
      <c r="I16" s="589">
        <v>54466.158217199161</v>
      </c>
      <c r="J16" s="589">
        <v>53841.522442186797</v>
      </c>
      <c r="K16" s="589">
        <v>44136.241408734924</v>
      </c>
      <c r="L16" s="589">
        <v>45256.457915403313</v>
      </c>
      <c r="M16" s="589">
        <v>40926.858023345143</v>
      </c>
      <c r="N16" s="589">
        <v>40866.608970869514</v>
      </c>
      <c r="O16" s="589">
        <v>35192.176651712885</v>
      </c>
      <c r="P16" s="589">
        <v>33617.945569031224</v>
      </c>
      <c r="Q16" s="589">
        <v>31113.663632891214</v>
      </c>
      <c r="R16" s="589">
        <v>25787.640555669932</v>
      </c>
      <c r="S16" s="589">
        <v>28361.388780776229</v>
      </c>
      <c r="T16" s="589">
        <v>26899.221534651377</v>
      </c>
      <c r="U16" s="589">
        <v>24207.46897092315</v>
      </c>
    </row>
    <row r="17" spans="1:21" s="52" customFormat="1" ht="12.75" customHeight="1">
      <c r="A17" s="79">
        <v>12</v>
      </c>
      <c r="B17" s="98">
        <v>16</v>
      </c>
      <c r="C17" s="387" t="s">
        <v>341</v>
      </c>
      <c r="D17" s="589">
        <v>39670.423248194689</v>
      </c>
      <c r="E17" s="589">
        <v>39520.41485760871</v>
      </c>
      <c r="F17" s="589">
        <v>37796.226037015324</v>
      </c>
      <c r="G17" s="589">
        <v>40325.258822502081</v>
      </c>
      <c r="H17" s="589">
        <v>41540.36276046581</v>
      </c>
      <c r="I17" s="589">
        <v>45024.676061014259</v>
      </c>
      <c r="J17" s="589">
        <v>43560.928963640021</v>
      </c>
      <c r="K17" s="589">
        <v>39786.226664035879</v>
      </c>
      <c r="L17" s="589">
        <v>53041.509277295663</v>
      </c>
      <c r="M17" s="589">
        <v>64248.784981204524</v>
      </c>
      <c r="N17" s="589">
        <v>65670.545935813745</v>
      </c>
      <c r="O17" s="589">
        <v>61663.894584473637</v>
      </c>
      <c r="P17" s="589">
        <v>67664.454975997287</v>
      </c>
      <c r="Q17" s="589">
        <v>69291.785999233849</v>
      </c>
      <c r="R17" s="589">
        <v>71892.138614902302</v>
      </c>
      <c r="S17" s="589">
        <v>88083.860872497768</v>
      </c>
      <c r="T17" s="589">
        <v>91669.673061133479</v>
      </c>
      <c r="U17" s="589">
        <v>68321.016841720673</v>
      </c>
    </row>
    <row r="18" spans="1:21" s="52" customFormat="1" ht="12.75" customHeight="1">
      <c r="A18" s="79">
        <v>13</v>
      </c>
      <c r="B18" s="98">
        <v>17</v>
      </c>
      <c r="C18" s="387" t="s">
        <v>187</v>
      </c>
      <c r="D18" s="589">
        <v>176073.53204355913</v>
      </c>
      <c r="E18" s="589">
        <v>168208.50680748903</v>
      </c>
      <c r="F18" s="589">
        <v>170922.87525314849</v>
      </c>
      <c r="G18" s="589">
        <v>163641.04549666229</v>
      </c>
      <c r="H18" s="589">
        <v>175548.41101098014</v>
      </c>
      <c r="I18" s="589">
        <v>180806.41218869414</v>
      </c>
      <c r="J18" s="589">
        <v>177056.4253327417</v>
      </c>
      <c r="K18" s="589">
        <v>170608.24520444957</v>
      </c>
      <c r="L18" s="589">
        <v>198205.25861583042</v>
      </c>
      <c r="M18" s="589">
        <v>199272.47033158917</v>
      </c>
      <c r="N18" s="589">
        <v>303695.83845973329</v>
      </c>
      <c r="O18" s="589">
        <v>225286.51955643782</v>
      </c>
      <c r="P18" s="589">
        <v>244073.67974921441</v>
      </c>
      <c r="Q18" s="589">
        <v>235177.20206856611</v>
      </c>
      <c r="R18" s="589">
        <v>226690.76627407168</v>
      </c>
      <c r="S18" s="589">
        <v>248988.01090912093</v>
      </c>
      <c r="T18" s="589">
        <v>239395.90367661783</v>
      </c>
      <c r="U18" s="589">
        <v>229984.06279238945</v>
      </c>
    </row>
    <row r="19" spans="1:21" s="52" customFormat="1" ht="12.75" customHeight="1">
      <c r="A19" s="79">
        <v>14</v>
      </c>
      <c r="B19" s="98">
        <v>18</v>
      </c>
      <c r="C19" s="387" t="s">
        <v>342</v>
      </c>
      <c r="D19" s="589">
        <v>20734.626551494926</v>
      </c>
      <c r="E19" s="589">
        <v>21708.884521386775</v>
      </c>
      <c r="F19" s="589">
        <v>21334.028855892702</v>
      </c>
      <c r="G19" s="589">
        <v>22484.445798532521</v>
      </c>
      <c r="H19" s="589">
        <v>23484.067797148629</v>
      </c>
      <c r="I19" s="589">
        <v>28584.164270800618</v>
      </c>
      <c r="J19" s="589">
        <v>29163.268345084096</v>
      </c>
      <c r="K19" s="589">
        <v>28761.699256322536</v>
      </c>
      <c r="L19" s="589">
        <v>27748.491322258473</v>
      </c>
      <c r="M19" s="589">
        <v>32049.9432298176</v>
      </c>
      <c r="N19" s="589">
        <v>33066.741503747355</v>
      </c>
      <c r="O19" s="589">
        <v>27947.266587862669</v>
      </c>
      <c r="P19" s="589">
        <v>26267.253034512731</v>
      </c>
      <c r="Q19" s="589">
        <v>25574.111337816012</v>
      </c>
      <c r="R19" s="589">
        <v>23940.218478920186</v>
      </c>
      <c r="S19" s="589">
        <v>24040.109864034526</v>
      </c>
      <c r="T19" s="589">
        <v>22799.424441558447</v>
      </c>
      <c r="U19" s="589">
        <v>27010.367233278477</v>
      </c>
    </row>
    <row r="20" spans="1:21" s="52" customFormat="1" ht="12.75" customHeight="1">
      <c r="A20" s="79">
        <v>15</v>
      </c>
      <c r="B20" s="98">
        <v>19</v>
      </c>
      <c r="C20" s="387" t="s">
        <v>188</v>
      </c>
      <c r="D20" s="589">
        <v>361567.45489287656</v>
      </c>
      <c r="E20" s="589">
        <v>381416.48538213095</v>
      </c>
      <c r="F20" s="589">
        <v>353128.57619396533</v>
      </c>
      <c r="G20" s="589">
        <v>359896.56430358021</v>
      </c>
      <c r="H20" s="589">
        <v>336977.81297347869</v>
      </c>
      <c r="I20" s="589">
        <v>357921.06204609206</v>
      </c>
      <c r="J20" s="589">
        <v>345272.04015530791</v>
      </c>
      <c r="K20" s="589">
        <v>357284.26758212288</v>
      </c>
      <c r="L20" s="589">
        <v>355296.5648329244</v>
      </c>
      <c r="M20" s="589">
        <v>409558.12669572688</v>
      </c>
      <c r="N20" s="589">
        <v>434566.5702076109</v>
      </c>
      <c r="O20" s="589">
        <v>422296.95523006341</v>
      </c>
      <c r="P20" s="589">
        <v>387597.11320089881</v>
      </c>
      <c r="Q20" s="589">
        <v>393994.28709126334</v>
      </c>
      <c r="R20" s="589">
        <v>338656.07226165989</v>
      </c>
      <c r="S20" s="589">
        <v>348581.02158241003</v>
      </c>
      <c r="T20" s="589">
        <v>344526.36278003611</v>
      </c>
      <c r="U20" s="589">
        <v>327799.88122257893</v>
      </c>
    </row>
    <row r="21" spans="1:21" s="52" customFormat="1" ht="12.75" customHeight="1">
      <c r="A21" s="79">
        <v>16</v>
      </c>
      <c r="B21" s="386" t="s">
        <v>189</v>
      </c>
      <c r="C21" s="388" t="s">
        <v>190</v>
      </c>
      <c r="D21" s="589">
        <v>77505.339661524151</v>
      </c>
      <c r="E21" s="589">
        <v>74685.336594749082</v>
      </c>
      <c r="F21" s="589">
        <v>58961.320200467722</v>
      </c>
      <c r="G21" s="589">
        <v>39645.304868373714</v>
      </c>
      <c r="H21" s="589">
        <v>35590.339985894694</v>
      </c>
      <c r="I21" s="589">
        <v>56286.835262260916</v>
      </c>
      <c r="J21" s="589">
        <v>47401.809576328342</v>
      </c>
      <c r="K21" s="589">
        <v>47910.425058099136</v>
      </c>
      <c r="L21" s="589">
        <v>37136.11196563251</v>
      </c>
      <c r="M21" s="589">
        <v>51400.015880116749</v>
      </c>
      <c r="N21" s="589">
        <v>50253.211725634173</v>
      </c>
      <c r="O21" s="589">
        <v>55815.404457104138</v>
      </c>
      <c r="P21" s="589">
        <v>39794.451742473197</v>
      </c>
      <c r="Q21" s="589">
        <v>44654.369974122186</v>
      </c>
      <c r="R21" s="589">
        <v>39082.079669701532</v>
      </c>
      <c r="S21" s="589">
        <v>69765.935369235172</v>
      </c>
      <c r="T21" s="589">
        <v>42925.520187634414</v>
      </c>
      <c r="U21" s="589">
        <v>33158.051727677725</v>
      </c>
    </row>
    <row r="22" spans="1:21" s="52" customFormat="1" ht="12.75" customHeight="1">
      <c r="A22" s="79">
        <v>17</v>
      </c>
      <c r="B22" s="386" t="s">
        <v>191</v>
      </c>
      <c r="C22" s="388" t="s">
        <v>192</v>
      </c>
      <c r="D22" s="589">
        <v>284062.11523135239</v>
      </c>
      <c r="E22" s="589">
        <v>306731.14878738188</v>
      </c>
      <c r="F22" s="589">
        <v>294167.25599349762</v>
      </c>
      <c r="G22" s="589">
        <v>320251.25943520648</v>
      </c>
      <c r="H22" s="589">
        <v>301387.47298758401</v>
      </c>
      <c r="I22" s="589">
        <v>301634.22678383114</v>
      </c>
      <c r="J22" s="589">
        <v>297870.23057897959</v>
      </c>
      <c r="K22" s="589">
        <v>309373.84252402373</v>
      </c>
      <c r="L22" s="589">
        <v>318160.45286729187</v>
      </c>
      <c r="M22" s="589">
        <v>358158.11081561015</v>
      </c>
      <c r="N22" s="589">
        <v>384313.35848197673</v>
      </c>
      <c r="O22" s="589">
        <v>366481.55077295925</v>
      </c>
      <c r="P22" s="589">
        <v>347802.66145842563</v>
      </c>
      <c r="Q22" s="589">
        <v>349339.91711714113</v>
      </c>
      <c r="R22" s="589">
        <v>299573.99259195838</v>
      </c>
      <c r="S22" s="589">
        <v>278815.08621317486</v>
      </c>
      <c r="T22" s="589">
        <v>301600.84259240172</v>
      </c>
      <c r="U22" s="589">
        <v>294641.82949490123</v>
      </c>
    </row>
    <row r="23" spans="1:21" s="52" customFormat="1" ht="12.75" customHeight="1">
      <c r="A23" s="79">
        <v>18</v>
      </c>
      <c r="B23" s="98">
        <v>20</v>
      </c>
      <c r="C23" s="387" t="s">
        <v>193</v>
      </c>
      <c r="D23" s="589">
        <v>1249007.2954372542</v>
      </c>
      <c r="E23" s="589">
        <v>1240245.2123174937</v>
      </c>
      <c r="F23" s="589">
        <v>1298176.3488103049</v>
      </c>
      <c r="G23" s="589">
        <v>1272768.8193893216</v>
      </c>
      <c r="H23" s="589">
        <v>1266537.5937711871</v>
      </c>
      <c r="I23" s="589">
        <v>1318330.2251758943</v>
      </c>
      <c r="J23" s="589">
        <v>1284916.1507574543</v>
      </c>
      <c r="K23" s="589">
        <v>1327018.4282243601</v>
      </c>
      <c r="L23" s="589">
        <v>1323416.4115511035</v>
      </c>
      <c r="M23" s="589">
        <v>1372990.638599576</v>
      </c>
      <c r="N23" s="589">
        <v>1405265.2852524568</v>
      </c>
      <c r="O23" s="589">
        <v>1362795.1642604833</v>
      </c>
      <c r="P23" s="589">
        <v>1397783.1157559664</v>
      </c>
      <c r="Q23" s="589">
        <v>1380098.2614095164</v>
      </c>
      <c r="R23" s="589">
        <v>1302093.8743493429</v>
      </c>
      <c r="S23" s="589">
        <v>1447566.8469037134</v>
      </c>
      <c r="T23" s="589">
        <v>1461153.7655315879</v>
      </c>
      <c r="U23" s="589">
        <v>1432427.1530408016</v>
      </c>
    </row>
    <row r="24" spans="1:21" s="52" customFormat="1" ht="12.75" customHeight="1">
      <c r="A24" s="79">
        <v>19</v>
      </c>
      <c r="B24" s="98">
        <v>21</v>
      </c>
      <c r="C24" s="387" t="s">
        <v>694</v>
      </c>
      <c r="D24" s="589">
        <v>38411.255993960775</v>
      </c>
      <c r="E24" s="589">
        <v>40547.14886892528</v>
      </c>
      <c r="F24" s="589">
        <v>40635.601642423564</v>
      </c>
      <c r="G24" s="589">
        <v>59862.071399756845</v>
      </c>
      <c r="H24" s="589">
        <v>57044.55597919198</v>
      </c>
      <c r="I24" s="589">
        <v>56717.400382093765</v>
      </c>
      <c r="J24" s="589">
        <v>57677.875707520361</v>
      </c>
      <c r="K24" s="589">
        <v>38028.644270159755</v>
      </c>
      <c r="L24" s="589">
        <v>30592.131368615923</v>
      </c>
      <c r="M24" s="589">
        <v>27639.006804815243</v>
      </c>
      <c r="N24" s="589">
        <v>33306.628638490351</v>
      </c>
      <c r="O24" s="589">
        <v>41209.227238310268</v>
      </c>
      <c r="P24" s="589">
        <v>27980.124190660616</v>
      </c>
      <c r="Q24" s="589">
        <v>27843.449411053462</v>
      </c>
      <c r="R24" s="589">
        <v>27507.869669326657</v>
      </c>
      <c r="S24" s="589">
        <v>18773.073113709183</v>
      </c>
      <c r="T24" s="589">
        <v>18746.865313163205</v>
      </c>
      <c r="U24" s="589">
        <v>12925.00931184374</v>
      </c>
    </row>
    <row r="25" spans="1:21" s="52" customFormat="1" ht="12.75" customHeight="1">
      <c r="A25" s="79">
        <v>20</v>
      </c>
      <c r="B25" s="98">
        <v>22</v>
      </c>
      <c r="C25" s="387" t="s">
        <v>59</v>
      </c>
      <c r="D25" s="589">
        <v>77022.11338627871</v>
      </c>
      <c r="E25" s="589">
        <v>76150.048493796756</v>
      </c>
      <c r="F25" s="589">
        <v>73927.185050589469</v>
      </c>
      <c r="G25" s="589">
        <v>77369.947628981492</v>
      </c>
      <c r="H25" s="589">
        <v>78803.709501294143</v>
      </c>
      <c r="I25" s="589">
        <v>80800.978973514197</v>
      </c>
      <c r="J25" s="589">
        <v>79262.414150338824</v>
      </c>
      <c r="K25" s="589">
        <v>76632.925487127868</v>
      </c>
      <c r="L25" s="589">
        <v>86644.64474264739</v>
      </c>
      <c r="M25" s="589">
        <v>89919.480015373905</v>
      </c>
      <c r="N25" s="589">
        <v>87533.472468197215</v>
      </c>
      <c r="O25" s="589">
        <v>90330.637066802883</v>
      </c>
      <c r="P25" s="589">
        <v>90200.432837424596</v>
      </c>
      <c r="Q25" s="589">
        <v>92945.096670747691</v>
      </c>
      <c r="R25" s="589">
        <v>84634.497916278837</v>
      </c>
      <c r="S25" s="589">
        <v>95955.402196260635</v>
      </c>
      <c r="T25" s="589">
        <v>90022.734504151857</v>
      </c>
      <c r="U25" s="589">
        <v>90243.00857568378</v>
      </c>
    </row>
    <row r="26" spans="1:21" s="52" customFormat="1" ht="12.75" customHeight="1">
      <c r="A26" s="79">
        <v>21</v>
      </c>
      <c r="B26" s="98">
        <v>23</v>
      </c>
      <c r="C26" s="387" t="s">
        <v>343</v>
      </c>
      <c r="D26" s="589">
        <v>336401.67129831651</v>
      </c>
      <c r="E26" s="589">
        <v>331497.22264690482</v>
      </c>
      <c r="F26" s="589">
        <v>334306.70611157804</v>
      </c>
      <c r="G26" s="589">
        <v>328136.92012170778</v>
      </c>
      <c r="H26" s="589">
        <v>324544.83247651818</v>
      </c>
      <c r="I26" s="589">
        <v>311612.12686316721</v>
      </c>
      <c r="J26" s="589">
        <v>281815.44954344898</v>
      </c>
      <c r="K26" s="589">
        <v>265602.1201651743</v>
      </c>
      <c r="L26" s="589">
        <v>290187.14501242794</v>
      </c>
      <c r="M26" s="589">
        <v>293977.93934913195</v>
      </c>
      <c r="N26" s="589">
        <v>254616.33652621938</v>
      </c>
      <c r="O26" s="589">
        <v>273463.49019796838</v>
      </c>
      <c r="P26" s="589">
        <v>310766.98719196295</v>
      </c>
      <c r="Q26" s="589">
        <v>296392.37986379862</v>
      </c>
      <c r="R26" s="589">
        <v>272191.95787638199</v>
      </c>
      <c r="S26" s="589">
        <v>279695.9446065941</v>
      </c>
      <c r="T26" s="589">
        <v>292264.21231715922</v>
      </c>
      <c r="U26" s="589">
        <v>280050.1881549207</v>
      </c>
    </row>
    <row r="27" spans="1:21" s="52" customFormat="1" ht="12.75" customHeight="1">
      <c r="A27" s="79">
        <v>22</v>
      </c>
      <c r="B27" s="98">
        <v>23.1</v>
      </c>
      <c r="C27" s="388" t="s">
        <v>194</v>
      </c>
      <c r="D27" s="589">
        <v>104737.65635410522</v>
      </c>
      <c r="E27" s="589">
        <v>104062.22574429655</v>
      </c>
      <c r="F27" s="589">
        <v>103718.25267779495</v>
      </c>
      <c r="G27" s="589">
        <v>105213.77679128134</v>
      </c>
      <c r="H27" s="589">
        <v>102178.88890659083</v>
      </c>
      <c r="I27" s="589">
        <v>100152.20482941979</v>
      </c>
      <c r="J27" s="589">
        <v>97610.336101024208</v>
      </c>
      <c r="K27" s="589">
        <v>96716.805244921896</v>
      </c>
      <c r="L27" s="589">
        <v>97782.975270659081</v>
      </c>
      <c r="M27" s="589">
        <v>94530.366550051622</v>
      </c>
      <c r="N27" s="589">
        <v>88039.56979193406</v>
      </c>
      <c r="O27" s="589">
        <v>83396.358483590666</v>
      </c>
      <c r="P27" s="589">
        <v>86596.882715251544</v>
      </c>
      <c r="Q27" s="589">
        <v>91256.918183637492</v>
      </c>
      <c r="R27" s="589">
        <v>83643.115656749622</v>
      </c>
      <c r="S27" s="589">
        <v>87746.541576266114</v>
      </c>
      <c r="T27" s="589">
        <v>89956.128897961054</v>
      </c>
      <c r="U27" s="589">
        <v>83141.232474492979</v>
      </c>
    </row>
    <row r="28" spans="1:21" s="52" customFormat="1" ht="12.75" customHeight="1">
      <c r="A28" s="79">
        <v>23</v>
      </c>
      <c r="B28" s="386" t="s">
        <v>195</v>
      </c>
      <c r="C28" s="388" t="s">
        <v>344</v>
      </c>
      <c r="D28" s="589">
        <v>231664.01494421129</v>
      </c>
      <c r="E28" s="589">
        <v>227434.99690260825</v>
      </c>
      <c r="F28" s="589">
        <v>230588.45343378306</v>
      </c>
      <c r="G28" s="589">
        <v>222923.14333042642</v>
      </c>
      <c r="H28" s="589">
        <v>222365.94356992736</v>
      </c>
      <c r="I28" s="589">
        <v>211459.92203374743</v>
      </c>
      <c r="J28" s="589">
        <v>184205.11344242474</v>
      </c>
      <c r="K28" s="589">
        <v>168885.31492025242</v>
      </c>
      <c r="L28" s="589">
        <v>192404.16974176883</v>
      </c>
      <c r="M28" s="589">
        <v>199447.57279908031</v>
      </c>
      <c r="N28" s="589">
        <v>166576.76673428531</v>
      </c>
      <c r="O28" s="589">
        <v>190067.1317143777</v>
      </c>
      <c r="P28" s="589">
        <v>224170.10447671139</v>
      </c>
      <c r="Q28" s="589">
        <v>205135.46168016116</v>
      </c>
      <c r="R28" s="589">
        <v>188548.84221963238</v>
      </c>
      <c r="S28" s="589">
        <v>191949.40303032799</v>
      </c>
      <c r="T28" s="589">
        <v>202308.08341919817</v>
      </c>
      <c r="U28" s="589">
        <v>196908.95568042772</v>
      </c>
    </row>
    <row r="29" spans="1:21" s="52" customFormat="1" ht="12.75" customHeight="1">
      <c r="A29" s="79">
        <v>24</v>
      </c>
      <c r="B29" s="98">
        <v>24</v>
      </c>
      <c r="C29" s="387" t="s">
        <v>196</v>
      </c>
      <c r="D29" s="589">
        <v>714565.67897472065</v>
      </c>
      <c r="E29" s="589">
        <v>693284.96033530193</v>
      </c>
      <c r="F29" s="589">
        <v>727142.739512951</v>
      </c>
      <c r="G29" s="589">
        <v>731826.25053641142</v>
      </c>
      <c r="H29" s="589">
        <v>705544.30789657228</v>
      </c>
      <c r="I29" s="589">
        <v>748404.48045874224</v>
      </c>
      <c r="J29" s="589">
        <v>719222.1763176932</v>
      </c>
      <c r="K29" s="589">
        <v>711694.06688472023</v>
      </c>
      <c r="L29" s="589">
        <v>772666.65790172643</v>
      </c>
      <c r="M29" s="589">
        <v>764527.8128885089</v>
      </c>
      <c r="N29" s="589">
        <v>683745.59642306913</v>
      </c>
      <c r="O29" s="589">
        <v>734601.94109718106</v>
      </c>
      <c r="P29" s="589">
        <v>710316.500851808</v>
      </c>
      <c r="Q29" s="589">
        <v>696883.45637786563</v>
      </c>
      <c r="R29" s="589">
        <v>537783.33642867149</v>
      </c>
      <c r="S29" s="589">
        <v>652765.34336195129</v>
      </c>
      <c r="T29" s="589">
        <v>691076.30909730727</v>
      </c>
      <c r="U29" s="589">
        <v>691030.47485019988</v>
      </c>
    </row>
    <row r="30" spans="1:21" s="52" customFormat="1" ht="12.75" customHeight="1">
      <c r="A30" s="79">
        <v>25</v>
      </c>
      <c r="B30" s="386" t="s">
        <v>197</v>
      </c>
      <c r="C30" s="388" t="s">
        <v>345</v>
      </c>
      <c r="D30" s="589">
        <v>593826.41754244268</v>
      </c>
      <c r="E30" s="589">
        <v>571751.02335719194</v>
      </c>
      <c r="F30" s="589">
        <v>597151.2953379642</v>
      </c>
      <c r="G30" s="589">
        <v>597185.76874578535</v>
      </c>
      <c r="H30" s="589">
        <v>571001.98749188625</v>
      </c>
      <c r="I30" s="589">
        <v>612420.25902452646</v>
      </c>
      <c r="J30" s="589">
        <v>579955.41478929424</v>
      </c>
      <c r="K30" s="589">
        <v>573526.34877986112</v>
      </c>
      <c r="L30" s="589">
        <v>637080.28674627526</v>
      </c>
      <c r="M30" s="589">
        <v>624427.59279171668</v>
      </c>
      <c r="N30" s="589">
        <v>544656.6920774274</v>
      </c>
      <c r="O30" s="589">
        <v>598932.63844461832</v>
      </c>
      <c r="P30" s="589">
        <v>574241.10087970702</v>
      </c>
      <c r="Q30" s="589">
        <v>556508.63786136569</v>
      </c>
      <c r="R30" s="589">
        <v>433718.85931785026</v>
      </c>
      <c r="S30" s="589">
        <v>528072.21708371374</v>
      </c>
      <c r="T30" s="589">
        <v>567453.94659966859</v>
      </c>
      <c r="U30" s="589">
        <v>571999.08943670499</v>
      </c>
    </row>
    <row r="31" spans="1:21" s="52" customFormat="1" ht="12.75" customHeight="1">
      <c r="A31" s="79">
        <v>26</v>
      </c>
      <c r="B31" s="386" t="s">
        <v>771</v>
      </c>
      <c r="C31" s="388" t="s">
        <v>60</v>
      </c>
      <c r="D31" s="589">
        <v>89750.424489286946</v>
      </c>
      <c r="E31" s="589">
        <v>88894.763712884756</v>
      </c>
      <c r="F31" s="589">
        <v>96305.426745481411</v>
      </c>
      <c r="G31" s="589">
        <v>98925.560351778462</v>
      </c>
      <c r="H31" s="589">
        <v>98510.911619096238</v>
      </c>
      <c r="I31" s="589">
        <v>98200.186934430647</v>
      </c>
      <c r="J31" s="589">
        <v>101292.75476151382</v>
      </c>
      <c r="K31" s="589">
        <v>100626.14549830352</v>
      </c>
      <c r="L31" s="589">
        <v>95046.294743965846</v>
      </c>
      <c r="M31" s="589">
        <v>99752.289556177973</v>
      </c>
      <c r="N31" s="589">
        <v>92537.398010804405</v>
      </c>
      <c r="O31" s="589">
        <v>85448.845423604202</v>
      </c>
      <c r="P31" s="589">
        <v>87635.703450941015</v>
      </c>
      <c r="Q31" s="589">
        <v>92474.133457764547</v>
      </c>
      <c r="R31" s="589">
        <v>66240.491913226331</v>
      </c>
      <c r="S31" s="589">
        <v>77549.653108789702</v>
      </c>
      <c r="T31" s="589">
        <v>73600.593557355067</v>
      </c>
      <c r="U31" s="589">
        <v>70503.699175785601</v>
      </c>
    </row>
    <row r="32" spans="1:21" s="52" customFormat="1" ht="12.75" customHeight="1">
      <c r="A32" s="79">
        <v>27</v>
      </c>
      <c r="B32" s="386" t="s">
        <v>198</v>
      </c>
      <c r="C32" s="388" t="s">
        <v>695</v>
      </c>
      <c r="D32" s="589">
        <v>30988.836942990958</v>
      </c>
      <c r="E32" s="589">
        <v>32639.173265225298</v>
      </c>
      <c r="F32" s="589">
        <v>33686.017429505409</v>
      </c>
      <c r="G32" s="589">
        <v>35714.921438847603</v>
      </c>
      <c r="H32" s="589">
        <v>36031.408785589883</v>
      </c>
      <c r="I32" s="589">
        <v>37784.034499785128</v>
      </c>
      <c r="J32" s="589">
        <v>37974.006766885199</v>
      </c>
      <c r="K32" s="589">
        <v>37541.572606555652</v>
      </c>
      <c r="L32" s="589">
        <v>40540.076411485286</v>
      </c>
      <c r="M32" s="589">
        <v>40347.930540614267</v>
      </c>
      <c r="N32" s="589">
        <v>46551.50633483725</v>
      </c>
      <c r="O32" s="589">
        <v>50220.45722895849</v>
      </c>
      <c r="P32" s="589">
        <v>48439.696521159989</v>
      </c>
      <c r="Q32" s="589">
        <v>47900.685058735471</v>
      </c>
      <c r="R32" s="589">
        <v>37823.985197594935</v>
      </c>
      <c r="S32" s="589">
        <v>47143.473169447818</v>
      </c>
      <c r="T32" s="589">
        <v>50021.768940283626</v>
      </c>
      <c r="U32" s="589">
        <v>48527.686237709255</v>
      </c>
    </row>
    <row r="33" spans="1:22" s="52" customFormat="1" ht="12.75" customHeight="1">
      <c r="A33" s="79">
        <v>28</v>
      </c>
      <c r="B33" s="98">
        <v>25</v>
      </c>
      <c r="C33" s="387" t="s">
        <v>696</v>
      </c>
      <c r="D33" s="589">
        <v>93557.126358479465</v>
      </c>
      <c r="E33" s="589">
        <v>94347.146718671953</v>
      </c>
      <c r="F33" s="589">
        <v>91730.883731357957</v>
      </c>
      <c r="G33" s="589">
        <v>96323.424260252257</v>
      </c>
      <c r="H33" s="589">
        <v>95006.789472880337</v>
      </c>
      <c r="I33" s="589">
        <v>94195.325534069736</v>
      </c>
      <c r="J33" s="589">
        <v>96613.522640904645</v>
      </c>
      <c r="K33" s="589">
        <v>90699.982039903713</v>
      </c>
      <c r="L33" s="589">
        <v>111777.66923088755</v>
      </c>
      <c r="M33" s="589">
        <v>109050.40180930853</v>
      </c>
      <c r="N33" s="589">
        <v>105888.81831533469</v>
      </c>
      <c r="O33" s="589">
        <v>107472.3563212493</v>
      </c>
      <c r="P33" s="589">
        <v>104224.91716900356</v>
      </c>
      <c r="Q33" s="589">
        <v>107216.62521027142</v>
      </c>
      <c r="R33" s="589">
        <v>101764.30076588894</v>
      </c>
      <c r="S33" s="589">
        <v>108751.89904280871</v>
      </c>
      <c r="T33" s="589">
        <v>110553.75905037257</v>
      </c>
      <c r="U33" s="589">
        <v>109156.90655351177</v>
      </c>
    </row>
    <row r="34" spans="1:22" s="52" customFormat="1" ht="12.75" customHeight="1">
      <c r="A34" s="79">
        <v>29</v>
      </c>
      <c r="B34" s="98">
        <v>26</v>
      </c>
      <c r="C34" s="387" t="s">
        <v>346</v>
      </c>
      <c r="D34" s="589">
        <v>40248.850523687339</v>
      </c>
      <c r="E34" s="589">
        <v>41482.616880561094</v>
      </c>
      <c r="F34" s="589">
        <v>38872.693837894542</v>
      </c>
      <c r="G34" s="589">
        <v>38871.728822032768</v>
      </c>
      <c r="H34" s="589">
        <v>38170.977376809962</v>
      </c>
      <c r="I34" s="589">
        <v>36429.729315061551</v>
      </c>
      <c r="J34" s="589">
        <v>39658.719680375594</v>
      </c>
      <c r="K34" s="589">
        <v>36248.641241872669</v>
      </c>
      <c r="L34" s="589">
        <v>35459.04320591686</v>
      </c>
      <c r="M34" s="589">
        <v>33823.953749546316</v>
      </c>
      <c r="N34" s="589">
        <v>32680.592019466258</v>
      </c>
      <c r="O34" s="589">
        <v>33096.500253716964</v>
      </c>
      <c r="P34" s="589">
        <v>40614.633771463356</v>
      </c>
      <c r="Q34" s="589">
        <v>37902.144594003104</v>
      </c>
      <c r="R34" s="589">
        <v>28259.095503319484</v>
      </c>
      <c r="S34" s="589">
        <v>29549.737456155915</v>
      </c>
      <c r="T34" s="589">
        <v>32564.692845130383</v>
      </c>
      <c r="U34" s="589">
        <v>33508.896563799557</v>
      </c>
    </row>
    <row r="35" spans="1:22" s="52" customFormat="1" ht="12.75" customHeight="1">
      <c r="A35" s="79">
        <v>30</v>
      </c>
      <c r="B35" s="98">
        <v>27</v>
      </c>
      <c r="C35" s="387" t="s">
        <v>199</v>
      </c>
      <c r="D35" s="589">
        <v>46421.26071786895</v>
      </c>
      <c r="E35" s="589">
        <v>42303.642497938818</v>
      </c>
      <c r="F35" s="589">
        <v>37894.576445398074</v>
      </c>
      <c r="G35" s="589">
        <v>39195.22367243551</v>
      </c>
      <c r="H35" s="589">
        <v>36751.810287780943</v>
      </c>
      <c r="I35" s="589">
        <v>36127.986746435301</v>
      </c>
      <c r="J35" s="589">
        <v>35156.561497735325</v>
      </c>
      <c r="K35" s="589">
        <v>36452.347847658755</v>
      </c>
      <c r="L35" s="589">
        <v>38529.820722769895</v>
      </c>
      <c r="M35" s="589">
        <v>35371.853573463974</v>
      </c>
      <c r="N35" s="589">
        <v>34155.713614393884</v>
      </c>
      <c r="O35" s="589">
        <v>36749.517381860867</v>
      </c>
      <c r="P35" s="589">
        <v>39052.690384158086</v>
      </c>
      <c r="Q35" s="589">
        <v>34590.875920592742</v>
      </c>
      <c r="R35" s="589">
        <v>30653.20719863613</v>
      </c>
      <c r="S35" s="589">
        <v>34052.889497987686</v>
      </c>
      <c r="T35" s="589">
        <v>38421.263154717206</v>
      </c>
      <c r="U35" s="589">
        <v>37211.590887247912</v>
      </c>
    </row>
    <row r="36" spans="1:22" s="52" customFormat="1" ht="12.75" customHeight="1">
      <c r="A36" s="79">
        <v>31</v>
      </c>
      <c r="B36" s="98">
        <v>28</v>
      </c>
      <c r="C36" s="387" t="s">
        <v>697</v>
      </c>
      <c r="D36" s="589">
        <v>101815.68987428273</v>
      </c>
      <c r="E36" s="589">
        <v>103616.23882726593</v>
      </c>
      <c r="F36" s="589">
        <v>94200.911033430108</v>
      </c>
      <c r="G36" s="589">
        <v>91706.600568604059</v>
      </c>
      <c r="H36" s="589">
        <v>88745.943704581092</v>
      </c>
      <c r="I36" s="589">
        <v>86554.258697202094</v>
      </c>
      <c r="J36" s="589">
        <v>88324.319109888835</v>
      </c>
      <c r="K36" s="589">
        <v>83939.064984843979</v>
      </c>
      <c r="L36" s="589">
        <v>92455.739897221516</v>
      </c>
      <c r="M36" s="589">
        <v>90678.579455722502</v>
      </c>
      <c r="N36" s="589">
        <v>91859.439553284872</v>
      </c>
      <c r="O36" s="589">
        <v>94772.862798546004</v>
      </c>
      <c r="P36" s="589">
        <v>97451.647133033941</v>
      </c>
      <c r="Q36" s="589">
        <v>100111.35835382935</v>
      </c>
      <c r="R36" s="589">
        <v>86904.33644755109</v>
      </c>
      <c r="S36" s="589">
        <v>94388.887939474531</v>
      </c>
      <c r="T36" s="589">
        <v>91470.246191364393</v>
      </c>
      <c r="U36" s="589">
        <v>93981.990283114486</v>
      </c>
    </row>
    <row r="37" spans="1:22" s="52" customFormat="1" ht="12.75" customHeight="1">
      <c r="A37" s="79">
        <v>32</v>
      </c>
      <c r="B37" s="98">
        <v>29</v>
      </c>
      <c r="C37" s="387" t="s">
        <v>200</v>
      </c>
      <c r="D37" s="589">
        <v>113346.82096067953</v>
      </c>
      <c r="E37" s="589">
        <v>114420.02079275367</v>
      </c>
      <c r="F37" s="589">
        <v>113713.87184991258</v>
      </c>
      <c r="G37" s="589">
        <v>117886.32750495287</v>
      </c>
      <c r="H37" s="589">
        <v>118375.31612839465</v>
      </c>
      <c r="I37" s="589">
        <v>115752.87113977263</v>
      </c>
      <c r="J37" s="589">
        <v>119907.34078470642</v>
      </c>
      <c r="K37" s="589">
        <v>119771.76717600851</v>
      </c>
      <c r="L37" s="589">
        <v>131944.21881367546</v>
      </c>
      <c r="M37" s="589">
        <v>136492.98828004376</v>
      </c>
      <c r="N37" s="589">
        <v>134757.31752156033</v>
      </c>
      <c r="O37" s="589">
        <v>133112.87586054287</v>
      </c>
      <c r="P37" s="589">
        <v>129422.30620757375</v>
      </c>
      <c r="Q37" s="589">
        <v>124320.02672960584</v>
      </c>
      <c r="R37" s="589">
        <v>106396.53099050326</v>
      </c>
      <c r="S37" s="589">
        <v>121481.75690764123</v>
      </c>
      <c r="T37" s="589">
        <v>121015.93184513442</v>
      </c>
      <c r="U37" s="589">
        <v>125625.91757747994</v>
      </c>
    </row>
    <row r="38" spans="1:22" s="52" customFormat="1" ht="12.75" customHeight="1">
      <c r="A38" s="79">
        <v>33</v>
      </c>
      <c r="B38" s="98">
        <v>30</v>
      </c>
      <c r="C38" s="387" t="s">
        <v>347</v>
      </c>
      <c r="D38" s="589">
        <v>20124.692671440382</v>
      </c>
      <c r="E38" s="589">
        <v>20692.937254099641</v>
      </c>
      <c r="F38" s="589">
        <v>19057.594837972538</v>
      </c>
      <c r="G38" s="589">
        <v>16869.667640632237</v>
      </c>
      <c r="H38" s="589">
        <v>17034.464839412911</v>
      </c>
      <c r="I38" s="589">
        <v>16848.423898650799</v>
      </c>
      <c r="J38" s="589">
        <v>17259.619235234037</v>
      </c>
      <c r="K38" s="589">
        <v>17301.115272566349</v>
      </c>
      <c r="L38" s="589">
        <v>21933.057808264701</v>
      </c>
      <c r="M38" s="589">
        <v>21516.888242481124</v>
      </c>
      <c r="N38" s="589">
        <v>21537.954291128666</v>
      </c>
      <c r="O38" s="589">
        <v>17852.351420013852</v>
      </c>
      <c r="P38" s="589">
        <v>15008.638119852485</v>
      </c>
      <c r="Q38" s="589">
        <v>13003.979984036854</v>
      </c>
      <c r="R38" s="589">
        <v>13024.147410870064</v>
      </c>
      <c r="S38" s="589">
        <v>15535.588930778933</v>
      </c>
      <c r="T38" s="589">
        <v>13830.881122469293</v>
      </c>
      <c r="U38" s="589">
        <v>14175.640754161217</v>
      </c>
    </row>
    <row r="39" spans="1:22" s="50" customFormat="1" ht="12.75" customHeight="1">
      <c r="A39" s="79">
        <v>34</v>
      </c>
      <c r="B39" s="98" t="s">
        <v>201</v>
      </c>
      <c r="C39" s="387" t="s">
        <v>348</v>
      </c>
      <c r="D39" s="589">
        <v>21383.947027779821</v>
      </c>
      <c r="E39" s="589">
        <v>20579.277479686421</v>
      </c>
      <c r="F39" s="589">
        <v>19261.819710292337</v>
      </c>
      <c r="G39" s="589">
        <v>18602.295961546151</v>
      </c>
      <c r="H39" s="589">
        <v>18415.718586266157</v>
      </c>
      <c r="I39" s="589">
        <v>16775.374321112278</v>
      </c>
      <c r="J39" s="589">
        <v>20970.902481487698</v>
      </c>
      <c r="K39" s="589">
        <v>18347.362871468064</v>
      </c>
      <c r="L39" s="589">
        <v>19243.847024459654</v>
      </c>
      <c r="M39" s="589">
        <v>18181.427268238524</v>
      </c>
      <c r="N39" s="589">
        <v>17564.574372502135</v>
      </c>
      <c r="O39" s="589">
        <v>32265.521868058215</v>
      </c>
      <c r="P39" s="589">
        <v>24226.558617187184</v>
      </c>
      <c r="Q39" s="589">
        <v>26556.369135453766</v>
      </c>
      <c r="R39" s="589">
        <v>26409.277674015859</v>
      </c>
      <c r="S39" s="589">
        <v>26272.223210945893</v>
      </c>
      <c r="T39" s="589">
        <v>28375.455263443801</v>
      </c>
      <c r="U39" s="589">
        <v>29374.868858504189</v>
      </c>
      <c r="V39" s="54"/>
    </row>
    <row r="40" spans="1:22" s="50" customFormat="1" ht="12.75" customHeight="1">
      <c r="A40" s="79">
        <v>35</v>
      </c>
      <c r="B40" s="98">
        <v>33</v>
      </c>
      <c r="C40" s="387" t="s">
        <v>349</v>
      </c>
      <c r="D40" s="589">
        <v>4405.2035612271475</v>
      </c>
      <c r="E40" s="589">
        <v>4242.5633483640659</v>
      </c>
      <c r="F40" s="589">
        <v>4128.8490736022277</v>
      </c>
      <c r="G40" s="589">
        <v>4653.9220606349063</v>
      </c>
      <c r="H40" s="589">
        <v>4513.2405829999998</v>
      </c>
      <c r="I40" s="589">
        <v>7083.3310472556132</v>
      </c>
      <c r="J40" s="589">
        <v>11609.969869711918</v>
      </c>
      <c r="K40" s="589">
        <v>12995.448816026817</v>
      </c>
      <c r="L40" s="589">
        <v>11029.047703371451</v>
      </c>
      <c r="M40" s="589">
        <v>11058.30199244659</v>
      </c>
      <c r="N40" s="589">
        <v>11686.150516060683</v>
      </c>
      <c r="O40" s="589">
        <v>12589.902027088283</v>
      </c>
      <c r="P40" s="589">
        <v>8389.8232590488806</v>
      </c>
      <c r="Q40" s="589">
        <v>13120.884810926271</v>
      </c>
      <c r="R40" s="589">
        <v>13393.78970759521</v>
      </c>
      <c r="S40" s="589">
        <v>15089.447362478442</v>
      </c>
      <c r="T40" s="589">
        <v>14246.595848527699</v>
      </c>
      <c r="U40" s="589">
        <v>15182.33286082345</v>
      </c>
    </row>
    <row r="41" spans="1:22" s="50" customFormat="1" ht="12.75" customHeight="1">
      <c r="A41" s="79">
        <v>36</v>
      </c>
      <c r="B41" s="98" t="s">
        <v>203</v>
      </c>
      <c r="C41" s="385" t="s">
        <v>350</v>
      </c>
      <c r="D41" s="589">
        <v>3331582.4990854212</v>
      </c>
      <c r="E41" s="589">
        <v>3439847.6674510855</v>
      </c>
      <c r="F41" s="589">
        <v>3397542.6047853911</v>
      </c>
      <c r="G41" s="589">
        <v>3355797.4170652456</v>
      </c>
      <c r="H41" s="589">
        <v>3364469.0579349743</v>
      </c>
      <c r="I41" s="589">
        <v>3456267.1187179647</v>
      </c>
      <c r="J41" s="589">
        <v>3512641.8939331053</v>
      </c>
      <c r="K41" s="589">
        <v>3469892.9825852313</v>
      </c>
      <c r="L41" s="589">
        <v>3491897.9781513028</v>
      </c>
      <c r="M41" s="589">
        <v>3481946.3733320655</v>
      </c>
      <c r="N41" s="589">
        <v>3532465.7029175982</v>
      </c>
      <c r="O41" s="589">
        <v>3656537.0392120657</v>
      </c>
      <c r="P41" s="589">
        <v>3640347.9377187835</v>
      </c>
      <c r="Q41" s="589">
        <v>3565511.1011898988</v>
      </c>
      <c r="R41" s="589">
        <v>3325182.227009783</v>
      </c>
      <c r="S41" s="589">
        <v>3479538.1511530047</v>
      </c>
      <c r="T41" s="589">
        <v>3223964.1804410028</v>
      </c>
      <c r="U41" s="589">
        <v>3038578.6108453451</v>
      </c>
    </row>
    <row r="42" spans="1:22" s="50" customFormat="1" ht="12.75" customHeight="1">
      <c r="A42" s="79">
        <v>37</v>
      </c>
      <c r="B42" s="98" t="s">
        <v>735</v>
      </c>
      <c r="C42" s="387" t="s">
        <v>351</v>
      </c>
      <c r="D42" s="589">
        <v>3325011.7708159387</v>
      </c>
      <c r="E42" s="589">
        <v>3432026.306821052</v>
      </c>
      <c r="F42" s="589">
        <v>3390161.2304301029</v>
      </c>
      <c r="G42" s="589">
        <v>3348347.9436484301</v>
      </c>
      <c r="H42" s="589">
        <v>3357254.4626260516</v>
      </c>
      <c r="I42" s="589">
        <v>3444083.3046553885</v>
      </c>
      <c r="J42" s="589">
        <v>3504851.1402652985</v>
      </c>
      <c r="K42" s="589">
        <v>3461953.3811994358</v>
      </c>
      <c r="L42" s="589">
        <v>3484185.551854684</v>
      </c>
      <c r="M42" s="589">
        <v>3474314.8202236407</v>
      </c>
      <c r="N42" s="589">
        <v>3492379.7823081464</v>
      </c>
      <c r="O42" s="589">
        <v>3625310.2088206285</v>
      </c>
      <c r="P42" s="589">
        <v>3598854.1373642464</v>
      </c>
      <c r="Q42" s="589">
        <v>3526982.1189837432</v>
      </c>
      <c r="R42" s="589">
        <v>3294573.9635551036</v>
      </c>
      <c r="S42" s="589">
        <v>3444774.7101500519</v>
      </c>
      <c r="T42" s="589">
        <v>3195351.6090897745</v>
      </c>
      <c r="U42" s="589">
        <v>3011181.0931250732</v>
      </c>
    </row>
    <row r="43" spans="1:22" s="50" customFormat="1" ht="12.75" customHeight="1">
      <c r="A43" s="79">
        <v>38</v>
      </c>
      <c r="B43" s="98" t="s">
        <v>206</v>
      </c>
      <c r="C43" s="387" t="s">
        <v>352</v>
      </c>
      <c r="D43" s="589">
        <v>6570.7282694827072</v>
      </c>
      <c r="E43" s="589">
        <v>7821.3606300334468</v>
      </c>
      <c r="F43" s="589">
        <v>7381.3743552878377</v>
      </c>
      <c r="G43" s="589">
        <v>7449.473416815561</v>
      </c>
      <c r="H43" s="589">
        <v>7214.5953089226541</v>
      </c>
      <c r="I43" s="589">
        <v>12183.814062576397</v>
      </c>
      <c r="J43" s="589">
        <v>7790.7536678067363</v>
      </c>
      <c r="K43" s="589">
        <v>7939.6013857956405</v>
      </c>
      <c r="L43" s="589">
        <v>7712.4262966183924</v>
      </c>
      <c r="M43" s="589">
        <v>7631.5531084249787</v>
      </c>
      <c r="N43" s="589">
        <v>40085.920609451801</v>
      </c>
      <c r="O43" s="589">
        <v>31226.830391437077</v>
      </c>
      <c r="P43" s="589">
        <v>41493.800354536907</v>
      </c>
      <c r="Q43" s="589">
        <v>38528.982206155735</v>
      </c>
      <c r="R43" s="589">
        <v>30608.263454679367</v>
      </c>
      <c r="S43" s="589">
        <v>34763.441002952946</v>
      </c>
      <c r="T43" s="589">
        <v>28612.571351228395</v>
      </c>
      <c r="U43" s="589">
        <v>27397.517720271739</v>
      </c>
    </row>
    <row r="44" spans="1:22" s="51" customFormat="1" ht="12.75" customHeight="1">
      <c r="A44" s="79">
        <v>39</v>
      </c>
      <c r="B44" s="98" t="s">
        <v>208</v>
      </c>
      <c r="C44" s="385" t="s">
        <v>353</v>
      </c>
      <c r="D44" s="589">
        <v>121060.78880983884</v>
      </c>
      <c r="E44" s="589">
        <v>117758.72491381591</v>
      </c>
      <c r="F44" s="589">
        <v>119423.80763635188</v>
      </c>
      <c r="G44" s="589">
        <v>123460.65223824182</v>
      </c>
      <c r="H44" s="589">
        <v>122134.77829825193</v>
      </c>
      <c r="I44" s="589">
        <v>132871.0130385212</v>
      </c>
      <c r="J44" s="589">
        <v>118614.70080320304</v>
      </c>
      <c r="K44" s="589">
        <v>110261.58439038316</v>
      </c>
      <c r="L44" s="589">
        <v>91558.125110146182</v>
      </c>
      <c r="M44" s="589">
        <v>95039.156733242999</v>
      </c>
      <c r="N44" s="589">
        <v>92203.047698785056</v>
      </c>
      <c r="O44" s="589">
        <v>108078.65175046788</v>
      </c>
      <c r="P44" s="589">
        <v>106993.85462233279</v>
      </c>
      <c r="Q44" s="589">
        <v>100758.2145996341</v>
      </c>
      <c r="R44" s="589">
        <v>111607.9598875408</v>
      </c>
      <c r="S44" s="589">
        <v>103382.12809867322</v>
      </c>
      <c r="T44" s="589">
        <v>96293.137199543213</v>
      </c>
      <c r="U44" s="589">
        <v>93093.246049620982</v>
      </c>
    </row>
    <row r="45" spans="1:22" s="50" customFormat="1" ht="12.75" customHeight="1">
      <c r="A45" s="79">
        <v>40</v>
      </c>
      <c r="B45" s="98">
        <v>36</v>
      </c>
      <c r="C45" s="387" t="s">
        <v>354</v>
      </c>
      <c r="D45" s="589">
        <v>19109.34333007309</v>
      </c>
      <c r="E45" s="589">
        <v>19023.201288801913</v>
      </c>
      <c r="F45" s="589">
        <v>19029.290214289398</v>
      </c>
      <c r="G45" s="589">
        <v>18985.359167896753</v>
      </c>
      <c r="H45" s="589">
        <v>18711.195668679396</v>
      </c>
      <c r="I45" s="589">
        <v>26035.643929928458</v>
      </c>
      <c r="J45" s="589">
        <v>18695.714800627884</v>
      </c>
      <c r="K45" s="589">
        <v>18961.578029138778</v>
      </c>
      <c r="L45" s="589">
        <v>18346.474644552611</v>
      </c>
      <c r="M45" s="589">
        <v>18129.764724052609</v>
      </c>
      <c r="N45" s="589">
        <v>17932.774179399505</v>
      </c>
      <c r="O45" s="589">
        <v>19115.432664042397</v>
      </c>
      <c r="P45" s="589">
        <v>18840.149658594895</v>
      </c>
      <c r="Q45" s="589">
        <v>19714.46161975048</v>
      </c>
      <c r="R45" s="589">
        <v>21600.027232502682</v>
      </c>
      <c r="S45" s="589">
        <v>21585.662802090039</v>
      </c>
      <c r="T45" s="589">
        <v>20821.570291064862</v>
      </c>
      <c r="U45" s="589">
        <v>21570.890201903803</v>
      </c>
    </row>
    <row r="46" spans="1:22" s="52" customFormat="1" ht="12.75" customHeight="1">
      <c r="A46" s="79">
        <v>41</v>
      </c>
      <c r="B46" s="98" t="s">
        <v>211</v>
      </c>
      <c r="C46" s="387" t="s">
        <v>355</v>
      </c>
      <c r="D46" s="589">
        <v>101951.44547976574</v>
      </c>
      <c r="E46" s="589">
        <v>98735.523625013986</v>
      </c>
      <c r="F46" s="589">
        <v>100394.51742206248</v>
      </c>
      <c r="G46" s="589">
        <v>104475.29307034508</v>
      </c>
      <c r="H46" s="589">
        <v>103423.58262957253</v>
      </c>
      <c r="I46" s="589">
        <v>106835.36910859273</v>
      </c>
      <c r="J46" s="589">
        <v>99918.98600257517</v>
      </c>
      <c r="K46" s="589">
        <v>91300.006361244377</v>
      </c>
      <c r="L46" s="589">
        <v>73211.650465593571</v>
      </c>
      <c r="M46" s="589">
        <v>76909.392009190386</v>
      </c>
      <c r="N46" s="589">
        <v>74270.273519385548</v>
      </c>
      <c r="O46" s="589">
        <v>88963.219086425481</v>
      </c>
      <c r="P46" s="589">
        <v>88153.704963737895</v>
      </c>
      <c r="Q46" s="589">
        <v>81043.752979883619</v>
      </c>
      <c r="R46" s="589">
        <v>90007.932655038108</v>
      </c>
      <c r="S46" s="589">
        <v>81796.465296583192</v>
      </c>
      <c r="T46" s="589">
        <v>75471.566908478344</v>
      </c>
      <c r="U46" s="589">
        <v>71522.355847717175</v>
      </c>
    </row>
    <row r="47" spans="1:22" s="52" customFormat="1" ht="12.75" customHeight="1">
      <c r="A47" s="79">
        <v>42</v>
      </c>
      <c r="B47" s="98">
        <v>37</v>
      </c>
      <c r="C47" s="388" t="s">
        <v>356</v>
      </c>
      <c r="D47" s="589">
        <v>10892.066733946358</v>
      </c>
      <c r="E47" s="589">
        <v>11310.841439920512</v>
      </c>
      <c r="F47" s="589">
        <v>11224.436636043818</v>
      </c>
      <c r="G47" s="589">
        <v>11756.751173152821</v>
      </c>
      <c r="H47" s="589">
        <v>12289.885188073444</v>
      </c>
      <c r="I47" s="589">
        <v>11904.57037989498</v>
      </c>
      <c r="J47" s="589">
        <v>14057.3864074025</v>
      </c>
      <c r="K47" s="589">
        <v>9387.8353947477208</v>
      </c>
      <c r="L47" s="589">
        <v>8999.0941255064608</v>
      </c>
      <c r="M47" s="589">
        <v>9003.1056244341089</v>
      </c>
      <c r="N47" s="589">
        <v>8846.7356856721653</v>
      </c>
      <c r="O47" s="589">
        <v>9875.8735330442742</v>
      </c>
      <c r="P47" s="589">
        <v>9943.4412344775519</v>
      </c>
      <c r="Q47" s="589">
        <v>10280.068567956447</v>
      </c>
      <c r="R47" s="589">
        <v>9906.1705729340592</v>
      </c>
      <c r="S47" s="589">
        <v>9590.1737913022625</v>
      </c>
      <c r="T47" s="589">
        <v>9245.2371727663594</v>
      </c>
      <c r="U47" s="589">
        <v>9097.9271961111099</v>
      </c>
    </row>
    <row r="48" spans="1:22" s="52" customFormat="1" ht="12.75" customHeight="1">
      <c r="A48" s="79">
        <v>43</v>
      </c>
      <c r="B48" s="98" t="s">
        <v>214</v>
      </c>
      <c r="C48" s="388" t="s">
        <v>357</v>
      </c>
      <c r="D48" s="589">
        <v>91059.378745819384</v>
      </c>
      <c r="E48" s="589">
        <v>87424.682185093479</v>
      </c>
      <c r="F48" s="589">
        <v>89170.080786018661</v>
      </c>
      <c r="G48" s="589">
        <v>92718.541897192263</v>
      </c>
      <c r="H48" s="589">
        <v>91133.697441499084</v>
      </c>
      <c r="I48" s="589">
        <v>94930.798728697744</v>
      </c>
      <c r="J48" s="589">
        <v>85861.599595172665</v>
      </c>
      <c r="K48" s="589">
        <v>81912.170966496662</v>
      </c>
      <c r="L48" s="589">
        <v>64212.556340087111</v>
      </c>
      <c r="M48" s="589">
        <v>67906.286384756284</v>
      </c>
      <c r="N48" s="589">
        <v>65423.537833713388</v>
      </c>
      <c r="O48" s="589">
        <v>79087.345553381208</v>
      </c>
      <c r="P48" s="589">
        <v>78210.263729260347</v>
      </c>
      <c r="Q48" s="589">
        <v>70763.684411927185</v>
      </c>
      <c r="R48" s="589">
        <v>80101.762082104047</v>
      </c>
      <c r="S48" s="589">
        <v>72206.291505280926</v>
      </c>
      <c r="T48" s="589">
        <v>66226.329735711988</v>
      </c>
      <c r="U48" s="589">
        <v>62424.428651606067</v>
      </c>
    </row>
    <row r="49" spans="1:21" s="52" customFormat="1" ht="12.75" customHeight="1">
      <c r="A49" s="79">
        <v>44</v>
      </c>
      <c r="B49" s="98" t="s">
        <v>215</v>
      </c>
      <c r="C49" s="385" t="s">
        <v>745</v>
      </c>
      <c r="D49" s="589">
        <v>316029.65277714393</v>
      </c>
      <c r="E49" s="589">
        <v>305010.63719279855</v>
      </c>
      <c r="F49" s="589">
        <v>294924.34556551435</v>
      </c>
      <c r="G49" s="589">
        <v>304994.68484582228</v>
      </c>
      <c r="H49" s="589">
        <v>291525.66112602956</v>
      </c>
      <c r="I49" s="589">
        <v>275307.90258301137</v>
      </c>
      <c r="J49" s="589">
        <v>262518.34121694602</v>
      </c>
      <c r="K49" s="589">
        <v>249506.56982315559</v>
      </c>
      <c r="L49" s="589">
        <v>232837.63453679421</v>
      </c>
      <c r="M49" s="589">
        <v>216451.88315332527</v>
      </c>
      <c r="N49" s="589">
        <v>216313.78150224272</v>
      </c>
      <c r="O49" s="589">
        <v>223277.91654972918</v>
      </c>
      <c r="P49" s="589">
        <v>262491.41073446273</v>
      </c>
      <c r="Q49" s="589">
        <v>262255.47311506857</v>
      </c>
      <c r="R49" s="589">
        <v>248759.94744238607</v>
      </c>
      <c r="S49" s="589">
        <v>261303.35287687567</v>
      </c>
      <c r="T49" s="589">
        <v>273247.58806280693</v>
      </c>
      <c r="U49" s="589">
        <v>249441.66335693453</v>
      </c>
    </row>
    <row r="50" spans="1:21" s="52" customFormat="1" ht="12.75" customHeight="1">
      <c r="A50" s="79">
        <v>45</v>
      </c>
      <c r="B50" s="98" t="s">
        <v>216</v>
      </c>
      <c r="C50" s="387" t="s">
        <v>358</v>
      </c>
      <c r="D50" s="589">
        <v>234005.324760224</v>
      </c>
      <c r="E50" s="589">
        <v>223872.57566062239</v>
      </c>
      <c r="F50" s="589">
        <v>218818.54589401645</v>
      </c>
      <c r="G50" s="589">
        <v>218041.80467394591</v>
      </c>
      <c r="H50" s="589">
        <v>216544.78248888912</v>
      </c>
      <c r="I50" s="589">
        <v>201731.10515365639</v>
      </c>
      <c r="J50" s="589">
        <v>188814.73511242136</v>
      </c>
      <c r="K50" s="589">
        <v>179399.83109507346</v>
      </c>
      <c r="L50" s="589">
        <v>168396.59533019975</v>
      </c>
      <c r="M50" s="589">
        <v>151669.99421376534</v>
      </c>
      <c r="N50" s="589">
        <v>152945.9798850278</v>
      </c>
      <c r="O50" s="589">
        <v>157072.70672966319</v>
      </c>
      <c r="P50" s="589">
        <v>204388.08765345928</v>
      </c>
      <c r="Q50" s="589">
        <v>203437.13466079885</v>
      </c>
      <c r="R50" s="589">
        <v>179835.31883631952</v>
      </c>
      <c r="S50" s="589">
        <v>188027.63752710322</v>
      </c>
      <c r="T50" s="589">
        <v>198731.81777170417</v>
      </c>
      <c r="U50" s="589">
        <v>174128.20458997629</v>
      </c>
    </row>
    <row r="51" spans="1:21" s="52" customFormat="1" ht="12.75" customHeight="1">
      <c r="A51" s="79">
        <v>46</v>
      </c>
      <c r="B51" s="98">
        <v>43</v>
      </c>
      <c r="C51" s="387" t="s">
        <v>361</v>
      </c>
      <c r="D51" s="589">
        <v>82024.328016919928</v>
      </c>
      <c r="E51" s="589">
        <v>81138.061532176187</v>
      </c>
      <c r="F51" s="589">
        <v>76105.799671497894</v>
      </c>
      <c r="G51" s="589">
        <v>86952.880171876357</v>
      </c>
      <c r="H51" s="589">
        <v>74980.878637140413</v>
      </c>
      <c r="I51" s="589">
        <v>73576.797429354963</v>
      </c>
      <c r="J51" s="589">
        <v>73703.606104524632</v>
      </c>
      <c r="K51" s="589">
        <v>70106.738728082142</v>
      </c>
      <c r="L51" s="589">
        <v>64441.039206594447</v>
      </c>
      <c r="M51" s="589">
        <v>64781.888939559918</v>
      </c>
      <c r="N51" s="589">
        <v>63367.801617214915</v>
      </c>
      <c r="O51" s="589">
        <v>66205.209820065997</v>
      </c>
      <c r="P51" s="589">
        <v>58103.323081003451</v>
      </c>
      <c r="Q51" s="589">
        <v>58818.338454269717</v>
      </c>
      <c r="R51" s="589">
        <v>68924.628606066559</v>
      </c>
      <c r="S51" s="589">
        <v>73275.71534977245</v>
      </c>
      <c r="T51" s="589">
        <v>74515.770291102745</v>
      </c>
      <c r="U51" s="589">
        <v>75313.45876695824</v>
      </c>
    </row>
    <row r="52" spans="1:21" s="52" customFormat="1" ht="12.75" customHeight="1">
      <c r="A52" s="79">
        <v>47</v>
      </c>
      <c r="B52" s="98" t="s">
        <v>218</v>
      </c>
      <c r="C52" s="385" t="s">
        <v>362</v>
      </c>
      <c r="D52" s="589">
        <v>503909.85117289884</v>
      </c>
      <c r="E52" s="589">
        <v>538631.79783441243</v>
      </c>
      <c r="F52" s="589">
        <v>508978.2613228776</v>
      </c>
      <c r="G52" s="589">
        <v>515492.78696164349</v>
      </c>
      <c r="H52" s="589">
        <v>505656.05339590536</v>
      </c>
      <c r="I52" s="589">
        <v>492071.63631006546</v>
      </c>
      <c r="J52" s="589">
        <v>510909.64787136973</v>
      </c>
      <c r="K52" s="589">
        <v>496143.39828434354</v>
      </c>
      <c r="L52" s="589">
        <v>472805.67793661216</v>
      </c>
      <c r="M52" s="589">
        <v>464364.84836773056</v>
      </c>
      <c r="N52" s="589">
        <v>454450.41923463601</v>
      </c>
      <c r="O52" s="589">
        <v>462741.54248171876</v>
      </c>
      <c r="P52" s="589">
        <v>380613.97000821889</v>
      </c>
      <c r="Q52" s="589">
        <v>402432.14143441565</v>
      </c>
      <c r="R52" s="589">
        <v>373423.65580585215</v>
      </c>
      <c r="S52" s="589">
        <v>396586.1020690797</v>
      </c>
      <c r="T52" s="589">
        <v>379660.68613264873</v>
      </c>
      <c r="U52" s="589">
        <v>379662.03379352356</v>
      </c>
    </row>
    <row r="53" spans="1:21" s="52" customFormat="1" ht="12.75" customHeight="1">
      <c r="A53" s="79">
        <v>48</v>
      </c>
      <c r="B53" s="98">
        <v>45</v>
      </c>
      <c r="C53" s="387" t="s">
        <v>57</v>
      </c>
      <c r="D53" s="589">
        <v>81779.98080257549</v>
      </c>
      <c r="E53" s="589">
        <v>88924.716515809487</v>
      </c>
      <c r="F53" s="589">
        <v>85835.723191360536</v>
      </c>
      <c r="G53" s="589">
        <v>90258.282979536583</v>
      </c>
      <c r="H53" s="589">
        <v>88535.728774072471</v>
      </c>
      <c r="I53" s="589">
        <v>81565.162563113467</v>
      </c>
      <c r="J53" s="589">
        <v>87061.707592702602</v>
      </c>
      <c r="K53" s="589">
        <v>78107.944940757399</v>
      </c>
      <c r="L53" s="589">
        <v>71341.768005236358</v>
      </c>
      <c r="M53" s="589">
        <v>67899.036589697338</v>
      </c>
      <c r="N53" s="589">
        <v>69136.157772150487</v>
      </c>
      <c r="O53" s="589">
        <v>75932.037015481925</v>
      </c>
      <c r="P53" s="589">
        <v>41658.214390457673</v>
      </c>
      <c r="Q53" s="589">
        <v>45801.203502713834</v>
      </c>
      <c r="R53" s="589">
        <v>43511.955074430232</v>
      </c>
      <c r="S53" s="589">
        <v>43579.546402861488</v>
      </c>
      <c r="T53" s="589">
        <v>41644.764765396394</v>
      </c>
      <c r="U53" s="589">
        <v>42395.075729179211</v>
      </c>
    </row>
    <row r="54" spans="1:21" s="52" customFormat="1" ht="12.75" customHeight="1">
      <c r="A54" s="79">
        <v>49</v>
      </c>
      <c r="B54" s="98">
        <v>46</v>
      </c>
      <c r="C54" s="387" t="s">
        <v>363</v>
      </c>
      <c r="D54" s="589">
        <v>148746.72556857043</v>
      </c>
      <c r="E54" s="589">
        <v>157201.72586965535</v>
      </c>
      <c r="F54" s="589">
        <v>150770.64902141184</v>
      </c>
      <c r="G54" s="589">
        <v>153667.44798942577</v>
      </c>
      <c r="H54" s="589">
        <v>152664.02837816637</v>
      </c>
      <c r="I54" s="589">
        <v>147006.24307758085</v>
      </c>
      <c r="J54" s="589">
        <v>151538.58284967745</v>
      </c>
      <c r="K54" s="589">
        <v>141049.07700995475</v>
      </c>
      <c r="L54" s="589">
        <v>130273.6804976602</v>
      </c>
      <c r="M54" s="589">
        <v>132809.92856841197</v>
      </c>
      <c r="N54" s="589">
        <v>138324.28035279654</v>
      </c>
      <c r="O54" s="589">
        <v>145473.62704001731</v>
      </c>
      <c r="P54" s="589">
        <v>119317.03771548501</v>
      </c>
      <c r="Q54" s="589">
        <v>122857.00375941797</v>
      </c>
      <c r="R54" s="589">
        <v>108235.57577749131</v>
      </c>
      <c r="S54" s="589">
        <v>113912.01529292713</v>
      </c>
      <c r="T54" s="589">
        <v>111783.85741799651</v>
      </c>
      <c r="U54" s="589">
        <v>111818.85626395795</v>
      </c>
    </row>
    <row r="55" spans="1:21" s="52" customFormat="1" ht="12.75" customHeight="1">
      <c r="A55" s="79">
        <v>50</v>
      </c>
      <c r="B55" s="98">
        <v>47</v>
      </c>
      <c r="C55" s="387" t="s">
        <v>364</v>
      </c>
      <c r="D55" s="589">
        <v>273383.14480175293</v>
      </c>
      <c r="E55" s="589">
        <v>292505.35544894764</v>
      </c>
      <c r="F55" s="589">
        <v>272371.88911010523</v>
      </c>
      <c r="G55" s="589">
        <v>271567.05599268113</v>
      </c>
      <c r="H55" s="589">
        <v>264456.2962436665</v>
      </c>
      <c r="I55" s="589">
        <v>263500.23066937114</v>
      </c>
      <c r="J55" s="589">
        <v>272309.35742898966</v>
      </c>
      <c r="K55" s="589">
        <v>276986.3763336314</v>
      </c>
      <c r="L55" s="589">
        <v>271190.22943371563</v>
      </c>
      <c r="M55" s="589">
        <v>263655.88320962124</v>
      </c>
      <c r="N55" s="589">
        <v>246989.98110968896</v>
      </c>
      <c r="O55" s="589">
        <v>241335.87842621951</v>
      </c>
      <c r="P55" s="589">
        <v>219638.71790227623</v>
      </c>
      <c r="Q55" s="589">
        <v>233773.93417228386</v>
      </c>
      <c r="R55" s="589">
        <v>221676.12495393059</v>
      </c>
      <c r="S55" s="589">
        <v>239094.54037329109</v>
      </c>
      <c r="T55" s="589">
        <v>226232.06394925585</v>
      </c>
      <c r="U55" s="589">
        <v>225448.10180038636</v>
      </c>
    </row>
    <row r="56" spans="1:21" s="52" customFormat="1" ht="12.75" customHeight="1">
      <c r="A56" s="79">
        <v>51</v>
      </c>
      <c r="B56" s="98" t="s">
        <v>219</v>
      </c>
      <c r="C56" s="385" t="s">
        <v>220</v>
      </c>
      <c r="D56" s="589">
        <v>760820.87762586493</v>
      </c>
      <c r="E56" s="589">
        <v>764455.85681646131</v>
      </c>
      <c r="F56" s="589">
        <v>782592.15298377443</v>
      </c>
      <c r="G56" s="589">
        <v>795794.67738297582</v>
      </c>
      <c r="H56" s="589">
        <v>860097.90382773732</v>
      </c>
      <c r="I56" s="589">
        <v>869572.77976906451</v>
      </c>
      <c r="J56" s="589">
        <v>866951.53685838287</v>
      </c>
      <c r="K56" s="589">
        <v>852984.93308624218</v>
      </c>
      <c r="L56" s="589">
        <v>867010.23654185748</v>
      </c>
      <c r="M56" s="589">
        <v>875313.55201811891</v>
      </c>
      <c r="N56" s="589">
        <v>923013.16511206364</v>
      </c>
      <c r="O56" s="589">
        <v>977366.44101251056</v>
      </c>
      <c r="P56" s="589">
        <v>963711.68479587871</v>
      </c>
      <c r="Q56" s="589">
        <v>964627.25387619541</v>
      </c>
      <c r="R56" s="589">
        <v>927974.45084129518</v>
      </c>
      <c r="S56" s="589">
        <v>965112.36754927458</v>
      </c>
      <c r="T56" s="589">
        <v>905852.18925630697</v>
      </c>
      <c r="U56" s="589">
        <v>889924.2264428098</v>
      </c>
    </row>
    <row r="57" spans="1:21" s="52" customFormat="1" ht="12.75" customHeight="1">
      <c r="A57" s="79">
        <v>52</v>
      </c>
      <c r="B57" s="98" t="s">
        <v>221</v>
      </c>
      <c r="C57" s="387" t="s">
        <v>365</v>
      </c>
      <c r="D57" s="589">
        <v>83601.027198077951</v>
      </c>
      <c r="E57" s="589">
        <v>82525.004955308352</v>
      </c>
      <c r="F57" s="589">
        <v>83752.097112913412</v>
      </c>
      <c r="G57" s="589">
        <v>79240.526710367587</v>
      </c>
      <c r="H57" s="589">
        <v>78189.627904428096</v>
      </c>
      <c r="I57" s="589">
        <v>78760.59610355187</v>
      </c>
      <c r="J57" s="589">
        <v>75218.790826243756</v>
      </c>
      <c r="K57" s="589">
        <v>72463.764131086602</v>
      </c>
      <c r="L57" s="589">
        <v>72373.741838770628</v>
      </c>
      <c r="M57" s="589">
        <v>72037.892112336762</v>
      </c>
      <c r="N57" s="589">
        <v>71163.049581484753</v>
      </c>
      <c r="O57" s="589">
        <v>69647.064391118533</v>
      </c>
      <c r="P57" s="589">
        <v>66580.322113194808</v>
      </c>
      <c r="Q57" s="589">
        <v>69587.424254965765</v>
      </c>
      <c r="R57" s="589">
        <v>67048.553089098335</v>
      </c>
      <c r="S57" s="589">
        <v>69341.95151251489</v>
      </c>
      <c r="T57" s="589">
        <v>68866.843433252565</v>
      </c>
      <c r="U57" s="589">
        <v>55539.76330324453</v>
      </c>
    </row>
    <row r="58" spans="1:21" s="52" customFormat="1" ht="12.75" customHeight="1">
      <c r="A58" s="79">
        <v>53</v>
      </c>
      <c r="B58" s="98" t="s">
        <v>222</v>
      </c>
      <c r="C58" s="387" t="s">
        <v>366</v>
      </c>
      <c r="D58" s="589">
        <v>127842.97915121005</v>
      </c>
      <c r="E58" s="589">
        <v>128412.83050393258</v>
      </c>
      <c r="F58" s="589">
        <v>129775.46399679258</v>
      </c>
      <c r="G58" s="589">
        <v>137468.67529373083</v>
      </c>
      <c r="H58" s="589">
        <v>155974.0657120859</v>
      </c>
      <c r="I58" s="589">
        <v>160110.34497947368</v>
      </c>
      <c r="J58" s="589">
        <v>166665.58740447761</v>
      </c>
      <c r="K58" s="589">
        <v>167396.97417618791</v>
      </c>
      <c r="L58" s="589">
        <v>169613.27490355301</v>
      </c>
      <c r="M58" s="589">
        <v>171872.40983241249</v>
      </c>
      <c r="N58" s="589">
        <v>171720.51855468843</v>
      </c>
      <c r="O58" s="589">
        <v>181365.5507214579</v>
      </c>
      <c r="P58" s="589">
        <v>185722.51724189438</v>
      </c>
      <c r="Q58" s="589">
        <v>177146.05041053146</v>
      </c>
      <c r="R58" s="589">
        <v>166260.69025039393</v>
      </c>
      <c r="S58" s="589">
        <v>168920.77754130011</v>
      </c>
      <c r="T58" s="589">
        <v>168440.0816488745</v>
      </c>
      <c r="U58" s="589">
        <v>161153.66268135159</v>
      </c>
    </row>
    <row r="59" spans="1:21" s="52" customFormat="1" ht="12.75" customHeight="1">
      <c r="A59" s="79">
        <v>54</v>
      </c>
      <c r="B59" s="98">
        <v>50</v>
      </c>
      <c r="C59" s="387" t="s">
        <v>173</v>
      </c>
      <c r="D59" s="589">
        <v>82423.252716030242</v>
      </c>
      <c r="E59" s="589">
        <v>71413.81476164599</v>
      </c>
      <c r="F59" s="589">
        <v>73791.986934519984</v>
      </c>
      <c r="G59" s="589">
        <v>69508.93234284241</v>
      </c>
      <c r="H59" s="589">
        <v>75386.825221481005</v>
      </c>
      <c r="I59" s="589">
        <v>56235.324375288859</v>
      </c>
      <c r="J59" s="589">
        <v>53073.885361067682</v>
      </c>
      <c r="K59" s="589">
        <v>52006.410509292546</v>
      </c>
      <c r="L59" s="589">
        <v>52272.444505298387</v>
      </c>
      <c r="M59" s="589">
        <v>42761.142228969082</v>
      </c>
      <c r="N59" s="589">
        <v>39004.413509619539</v>
      </c>
      <c r="O59" s="589">
        <v>56434.889174883625</v>
      </c>
      <c r="P59" s="589">
        <v>37146.804723373207</v>
      </c>
      <c r="Q59" s="589">
        <v>42270.670939148215</v>
      </c>
      <c r="R59" s="589">
        <v>42640.197373385439</v>
      </c>
      <c r="S59" s="589">
        <v>75511.649272218259</v>
      </c>
      <c r="T59" s="589">
        <v>68215.473411950748</v>
      </c>
      <c r="U59" s="589">
        <v>50444.941545232199</v>
      </c>
    </row>
    <row r="60" spans="1:21" s="52" customFormat="1" ht="12.75" customHeight="1">
      <c r="A60" s="79">
        <v>55</v>
      </c>
      <c r="B60" s="98">
        <v>51</v>
      </c>
      <c r="C60" s="387" t="s">
        <v>174</v>
      </c>
      <c r="D60" s="589">
        <v>297617.08661670901</v>
      </c>
      <c r="E60" s="589">
        <v>312142.96946066647</v>
      </c>
      <c r="F60" s="589">
        <v>324324.88983192679</v>
      </c>
      <c r="G60" s="589">
        <v>333820.18748500565</v>
      </c>
      <c r="H60" s="589">
        <v>358021.70236103883</v>
      </c>
      <c r="I60" s="589">
        <v>379081.73624964181</v>
      </c>
      <c r="J60" s="589">
        <v>369552.08939318941</v>
      </c>
      <c r="K60" s="589">
        <v>365964.00722796697</v>
      </c>
      <c r="L60" s="589">
        <v>376552.32399488834</v>
      </c>
      <c r="M60" s="589">
        <v>383601.76876865787</v>
      </c>
      <c r="N60" s="589">
        <v>436715.58829345001</v>
      </c>
      <c r="O60" s="589">
        <v>450484.3140912542</v>
      </c>
      <c r="P60" s="589">
        <v>468255.97322637704</v>
      </c>
      <c r="Q60" s="589">
        <v>469168.09070678888</v>
      </c>
      <c r="R60" s="589">
        <v>447058.82312854286</v>
      </c>
      <c r="S60" s="589">
        <v>430160.44837852579</v>
      </c>
      <c r="T60" s="589">
        <v>381638.82170150452</v>
      </c>
      <c r="U60" s="589">
        <v>407947.02298115293</v>
      </c>
    </row>
    <row r="61" spans="1:21" s="52" customFormat="1" ht="12.75" customHeight="1">
      <c r="A61" s="79">
        <v>56</v>
      </c>
      <c r="B61" s="98">
        <v>52</v>
      </c>
      <c r="C61" s="387" t="s">
        <v>367</v>
      </c>
      <c r="D61" s="589">
        <v>125258.18220691306</v>
      </c>
      <c r="E61" s="589">
        <v>125776.96442547701</v>
      </c>
      <c r="F61" s="589">
        <v>127540.34690720972</v>
      </c>
      <c r="G61" s="589">
        <v>130541.95606144604</v>
      </c>
      <c r="H61" s="589">
        <v>142545.48834786794</v>
      </c>
      <c r="I61" s="589">
        <v>144801.39632710718</v>
      </c>
      <c r="J61" s="589">
        <v>151610.53133864753</v>
      </c>
      <c r="K61" s="589">
        <v>144970.82849257506</v>
      </c>
      <c r="L61" s="589">
        <v>146716.34526318047</v>
      </c>
      <c r="M61" s="589">
        <v>154265.85107034477</v>
      </c>
      <c r="N61" s="589">
        <v>154400.00068308797</v>
      </c>
      <c r="O61" s="589">
        <v>166239.09831879238</v>
      </c>
      <c r="P61" s="589">
        <v>156609.50157711582</v>
      </c>
      <c r="Q61" s="589">
        <v>157276.86406456045</v>
      </c>
      <c r="R61" s="589">
        <v>159142.61095172257</v>
      </c>
      <c r="S61" s="589">
        <v>174749.25524705634</v>
      </c>
      <c r="T61" s="589">
        <v>171953.82385756739</v>
      </c>
      <c r="U61" s="589">
        <v>168406.39903508808</v>
      </c>
    </row>
    <row r="62" spans="1:21" s="52" customFormat="1" ht="12.75" customHeight="1">
      <c r="A62" s="79">
        <v>57</v>
      </c>
      <c r="B62" s="98">
        <v>53</v>
      </c>
      <c r="C62" s="387" t="s">
        <v>368</v>
      </c>
      <c r="D62" s="589">
        <v>44078.349736924603</v>
      </c>
      <c r="E62" s="589">
        <v>44184.272709430938</v>
      </c>
      <c r="F62" s="589">
        <v>43407.368200411955</v>
      </c>
      <c r="G62" s="589">
        <v>45214.399489583338</v>
      </c>
      <c r="H62" s="589">
        <v>49980.194280835516</v>
      </c>
      <c r="I62" s="589">
        <v>50583.381734001072</v>
      </c>
      <c r="J62" s="589">
        <v>50830.652534756759</v>
      </c>
      <c r="K62" s="589">
        <v>50182.948549133005</v>
      </c>
      <c r="L62" s="589">
        <v>49482.106036166704</v>
      </c>
      <c r="M62" s="589">
        <v>50774.488005397878</v>
      </c>
      <c r="N62" s="589">
        <v>50009.594489732961</v>
      </c>
      <c r="O62" s="589">
        <v>53195.524315003888</v>
      </c>
      <c r="P62" s="589">
        <v>49396.56591392347</v>
      </c>
      <c r="Q62" s="589">
        <v>49178.153500200613</v>
      </c>
      <c r="R62" s="589">
        <v>45823.576048151954</v>
      </c>
      <c r="S62" s="589">
        <v>46428.285597659131</v>
      </c>
      <c r="T62" s="589">
        <v>46737.145203157175</v>
      </c>
      <c r="U62" s="589">
        <v>46432.436896740583</v>
      </c>
    </row>
    <row r="63" spans="1:21" s="52" customFormat="1" ht="12.75" customHeight="1">
      <c r="A63" s="79">
        <v>58</v>
      </c>
      <c r="B63" s="98" t="s">
        <v>225</v>
      </c>
      <c r="C63" s="385" t="s">
        <v>369</v>
      </c>
      <c r="D63" s="589">
        <v>104367.65633056786</v>
      </c>
      <c r="E63" s="589">
        <v>121666.9687644966</v>
      </c>
      <c r="F63" s="589">
        <v>113110.97026231265</v>
      </c>
      <c r="G63" s="589">
        <v>111524.219659957</v>
      </c>
      <c r="H63" s="589">
        <v>110208.28446110935</v>
      </c>
      <c r="I63" s="589">
        <v>104323.28067043445</v>
      </c>
      <c r="J63" s="589">
        <v>114856.62758191116</v>
      </c>
      <c r="K63" s="589">
        <v>119986.61238494421</v>
      </c>
      <c r="L63" s="589">
        <v>116153.75816140366</v>
      </c>
      <c r="M63" s="589">
        <v>115128.9006668489</v>
      </c>
      <c r="N63" s="589">
        <v>115103.40091317343</v>
      </c>
      <c r="O63" s="589">
        <v>115954.43305241277</v>
      </c>
      <c r="P63" s="589">
        <v>97573.950371827203</v>
      </c>
      <c r="Q63" s="589">
        <v>109277.3635695366</v>
      </c>
      <c r="R63" s="589">
        <v>105417.03401486838</v>
      </c>
      <c r="S63" s="589">
        <v>114352.09677189587</v>
      </c>
      <c r="T63" s="589">
        <v>108495.37834784975</v>
      </c>
      <c r="U63" s="589">
        <v>105515.31867877765</v>
      </c>
    </row>
    <row r="64" spans="1:21" s="52" customFormat="1" ht="12.75" customHeight="1">
      <c r="A64" s="79">
        <v>59</v>
      </c>
      <c r="B64" s="98" t="s">
        <v>674</v>
      </c>
      <c r="C64" s="385" t="s">
        <v>227</v>
      </c>
      <c r="D64" s="589">
        <v>76607.1480615256</v>
      </c>
      <c r="E64" s="589">
        <v>80273.240858911304</v>
      </c>
      <c r="F64" s="589">
        <v>80487.962133615743</v>
      </c>
      <c r="G64" s="589">
        <v>86311.024951318919</v>
      </c>
      <c r="H64" s="589">
        <v>89262.022738119296</v>
      </c>
      <c r="I64" s="589">
        <v>84123.757532183517</v>
      </c>
      <c r="J64" s="589">
        <v>97280.889584014047</v>
      </c>
      <c r="K64" s="589">
        <v>87378.271197835013</v>
      </c>
      <c r="L64" s="589">
        <v>89876.089905143861</v>
      </c>
      <c r="M64" s="589">
        <v>99875.640131805849</v>
      </c>
      <c r="N64" s="589">
        <v>99951.95609189471</v>
      </c>
      <c r="O64" s="589">
        <v>104466.01323508559</v>
      </c>
      <c r="P64" s="589">
        <v>97185.354607429472</v>
      </c>
      <c r="Q64" s="589">
        <v>99668.210135052213</v>
      </c>
      <c r="R64" s="589">
        <v>84719.671809597552</v>
      </c>
      <c r="S64" s="589">
        <v>87993.438994102151</v>
      </c>
      <c r="T64" s="589">
        <v>81596.833848991053</v>
      </c>
      <c r="U64" s="589">
        <v>80868.785805790103</v>
      </c>
    </row>
    <row r="65" spans="1:21" s="52" customFormat="1" ht="12.75" customHeight="1">
      <c r="A65" s="79">
        <v>60</v>
      </c>
      <c r="B65" s="98" t="s">
        <v>675</v>
      </c>
      <c r="C65" s="385" t="s">
        <v>61</v>
      </c>
      <c r="D65" s="589">
        <v>53837.317846317761</v>
      </c>
      <c r="E65" s="589">
        <v>59029.026134668631</v>
      </c>
      <c r="F65" s="589">
        <v>52145.946825859086</v>
      </c>
      <c r="G65" s="589">
        <v>53123.350193544691</v>
      </c>
      <c r="H65" s="589">
        <v>50663.616831000676</v>
      </c>
      <c r="I65" s="589">
        <v>49745.769360004422</v>
      </c>
      <c r="J65" s="589">
        <v>53161.889538433446</v>
      </c>
      <c r="K65" s="589">
        <v>54702.636374990157</v>
      </c>
      <c r="L65" s="589">
        <v>52842.445366699016</v>
      </c>
      <c r="M65" s="589">
        <v>50128.825079246802</v>
      </c>
      <c r="N65" s="589">
        <v>48592.628102755363</v>
      </c>
      <c r="O65" s="589">
        <v>51368.985408472399</v>
      </c>
      <c r="P65" s="589">
        <v>42299.588537754527</v>
      </c>
      <c r="Q65" s="589">
        <v>36684.297806567207</v>
      </c>
      <c r="R65" s="589">
        <v>42830.336026288533</v>
      </c>
      <c r="S65" s="589">
        <v>44937.078469718355</v>
      </c>
      <c r="T65" s="589">
        <v>38354.992958356372</v>
      </c>
      <c r="U65" s="589">
        <v>37806.455983871871</v>
      </c>
    </row>
    <row r="66" spans="1:21" s="52" customFormat="1" ht="12.75" customHeight="1">
      <c r="A66" s="79">
        <v>61</v>
      </c>
      <c r="B66" s="98" t="s">
        <v>676</v>
      </c>
      <c r="C66" s="385" t="s">
        <v>370</v>
      </c>
      <c r="D66" s="589">
        <v>29069.293996164608</v>
      </c>
      <c r="E66" s="589">
        <v>30024.914536202883</v>
      </c>
      <c r="F66" s="589">
        <v>31335.20810840082</v>
      </c>
      <c r="G66" s="589">
        <v>34132.04533287161</v>
      </c>
      <c r="H66" s="589">
        <v>34376.944464331806</v>
      </c>
      <c r="I66" s="589">
        <v>28326.983793125317</v>
      </c>
      <c r="J66" s="589">
        <v>34280.1853996883</v>
      </c>
      <c r="K66" s="589">
        <v>34902.638731602376</v>
      </c>
      <c r="L66" s="589">
        <v>36321.750528803728</v>
      </c>
      <c r="M66" s="589">
        <v>36296.013583302156</v>
      </c>
      <c r="N66" s="589">
        <v>36709.871740049399</v>
      </c>
      <c r="O66" s="589">
        <v>41843.781970362645</v>
      </c>
      <c r="P66" s="589">
        <v>38852.633864202202</v>
      </c>
      <c r="Q66" s="589">
        <v>41325.693092213682</v>
      </c>
      <c r="R66" s="589">
        <v>41232.918635608614</v>
      </c>
      <c r="S66" s="589">
        <v>42628.408348194884</v>
      </c>
      <c r="T66" s="589">
        <v>40383.522313317248</v>
      </c>
      <c r="U66" s="589">
        <v>41877.705497885261</v>
      </c>
    </row>
    <row r="67" spans="1:21" s="52" customFormat="1" ht="12.75" customHeight="1">
      <c r="A67" s="79">
        <v>62</v>
      </c>
      <c r="B67" s="98" t="s">
        <v>677</v>
      </c>
      <c r="C67" s="385" t="s">
        <v>228</v>
      </c>
      <c r="D67" s="589">
        <v>117963.73957075138</v>
      </c>
      <c r="E67" s="589">
        <v>127809.5591962797</v>
      </c>
      <c r="F67" s="589">
        <v>126723.7357138136</v>
      </c>
      <c r="G67" s="589">
        <v>133526.3426309136</v>
      </c>
      <c r="H67" s="589">
        <v>136381.96896108106</v>
      </c>
      <c r="I67" s="589">
        <v>133945.35484823471</v>
      </c>
      <c r="J67" s="589">
        <v>144785.59098155861</v>
      </c>
      <c r="K67" s="589">
        <v>146328.59582257585</v>
      </c>
      <c r="L67" s="589">
        <v>141794.49536512871</v>
      </c>
      <c r="M67" s="589">
        <v>139696.79987538839</v>
      </c>
      <c r="N67" s="589">
        <v>143312.9404347346</v>
      </c>
      <c r="O67" s="589">
        <v>155434.32532111602</v>
      </c>
      <c r="P67" s="589">
        <v>145492.96898490746</v>
      </c>
      <c r="Q67" s="589">
        <v>159329.45081862021</v>
      </c>
      <c r="R67" s="589">
        <v>152365.60254622539</v>
      </c>
      <c r="S67" s="589">
        <v>155125.00925595078</v>
      </c>
      <c r="T67" s="589">
        <v>146020.38135663446</v>
      </c>
      <c r="U67" s="589">
        <v>142682.38502049205</v>
      </c>
    </row>
    <row r="68" spans="1:21" s="52" customFormat="1" ht="12.75" customHeight="1">
      <c r="A68" s="79">
        <v>63</v>
      </c>
      <c r="B68" s="98" t="s">
        <v>678</v>
      </c>
      <c r="C68" s="385" t="s">
        <v>229</v>
      </c>
      <c r="D68" s="589">
        <v>18980.430756574391</v>
      </c>
      <c r="E68" s="589">
        <v>77785.76068948087</v>
      </c>
      <c r="F68" s="589">
        <v>77857.548442858053</v>
      </c>
      <c r="G68" s="589">
        <v>23360.670928837037</v>
      </c>
      <c r="H68" s="589">
        <v>85353.114463549558</v>
      </c>
      <c r="I68" s="589">
        <v>78383.257899497607</v>
      </c>
      <c r="J68" s="589">
        <v>79122.519990142042</v>
      </c>
      <c r="K68" s="589">
        <v>81580.66062448833</v>
      </c>
      <c r="L68" s="589">
        <v>79079.687060646364</v>
      </c>
      <c r="M68" s="589">
        <v>73955.939248812647</v>
      </c>
      <c r="N68" s="589">
        <v>71502.469725415664</v>
      </c>
      <c r="O68" s="589">
        <v>72600.669860454553</v>
      </c>
      <c r="P68" s="589">
        <v>73906.962334697237</v>
      </c>
      <c r="Q68" s="589">
        <v>79273.192610312864</v>
      </c>
      <c r="R68" s="589">
        <v>80845.862636093196</v>
      </c>
      <c r="S68" s="589">
        <v>81994.153852546486</v>
      </c>
      <c r="T68" s="589">
        <v>81000.798656177256</v>
      </c>
      <c r="U68" s="589">
        <v>76839.297766819916</v>
      </c>
    </row>
    <row r="69" spans="1:21" s="52" customFormat="1" ht="12.75" customHeight="1">
      <c r="A69" s="79">
        <v>64</v>
      </c>
      <c r="B69" s="98" t="s">
        <v>679</v>
      </c>
      <c r="C69" s="385" t="s">
        <v>371</v>
      </c>
      <c r="D69" s="589">
        <v>185881.43950311304</v>
      </c>
      <c r="E69" s="589">
        <v>196357.67141255739</v>
      </c>
      <c r="F69" s="589">
        <v>187899.11033760887</v>
      </c>
      <c r="G69" s="589">
        <v>181627.14519639261</v>
      </c>
      <c r="H69" s="589">
        <v>166589.50423958406</v>
      </c>
      <c r="I69" s="589">
        <v>163614.86476004441</v>
      </c>
      <c r="J69" s="589">
        <v>156642.92142402238</v>
      </c>
      <c r="K69" s="589">
        <v>155698.93296092597</v>
      </c>
      <c r="L69" s="589">
        <v>152875.26046569209</v>
      </c>
      <c r="M69" s="589">
        <v>146189.33708470233</v>
      </c>
      <c r="N69" s="589">
        <v>144595.64472489516</v>
      </c>
      <c r="O69" s="589">
        <v>168164.83517915109</v>
      </c>
      <c r="P69" s="589">
        <v>143317.22776869687</v>
      </c>
      <c r="Q69" s="589">
        <v>162925.47592675147</v>
      </c>
      <c r="R69" s="589">
        <v>145988.74613598926</v>
      </c>
      <c r="S69" s="589">
        <v>152596.26881209796</v>
      </c>
      <c r="T69" s="589">
        <v>135782.05940197394</v>
      </c>
      <c r="U69" s="589">
        <v>134075.2985549735</v>
      </c>
    </row>
    <row r="70" spans="1:21" s="52" customFormat="1" ht="12.75" customHeight="1">
      <c r="A70" s="79">
        <v>65</v>
      </c>
      <c r="B70" s="98" t="s">
        <v>231</v>
      </c>
      <c r="C70" s="385" t="s">
        <v>258</v>
      </c>
      <c r="D70" s="589">
        <v>128860.40215947916</v>
      </c>
      <c r="E70" s="589">
        <v>147248.11909401647</v>
      </c>
      <c r="F70" s="589">
        <v>133858.4780218447</v>
      </c>
      <c r="G70" s="589">
        <v>134820.80850077231</v>
      </c>
      <c r="H70" s="589">
        <v>127681.20766927578</v>
      </c>
      <c r="I70" s="589">
        <v>116922.22438883039</v>
      </c>
      <c r="J70" s="589">
        <v>130428.15506007615</v>
      </c>
      <c r="K70" s="589">
        <v>123854.32757906184</v>
      </c>
      <c r="L70" s="589">
        <v>127574.02727013429</v>
      </c>
      <c r="M70" s="589">
        <v>127805.86191173222</v>
      </c>
      <c r="N70" s="589">
        <v>133537.72772076717</v>
      </c>
      <c r="O70" s="589">
        <v>143378.10780156654</v>
      </c>
      <c r="P70" s="589">
        <v>113590.58939047932</v>
      </c>
      <c r="Q70" s="589">
        <v>129472.96950983856</v>
      </c>
      <c r="R70" s="589">
        <v>110963.97147140652</v>
      </c>
      <c r="S70" s="589">
        <v>123008.76969375313</v>
      </c>
      <c r="T70" s="589">
        <v>104038.71082355536</v>
      </c>
      <c r="U70" s="589">
        <v>96019.216594505939</v>
      </c>
    </row>
    <row r="71" spans="1:21" s="52" customFormat="1" ht="12.75" customHeight="1">
      <c r="A71" s="79">
        <v>66</v>
      </c>
      <c r="B71" s="98" t="s">
        <v>232</v>
      </c>
      <c r="C71" s="385" t="s">
        <v>372</v>
      </c>
      <c r="D71" s="589">
        <v>154053.49217102071</v>
      </c>
      <c r="E71" s="589">
        <v>176921.47046078014</v>
      </c>
      <c r="F71" s="589">
        <v>167162.98260205629</v>
      </c>
      <c r="G71" s="589">
        <v>167338.12479794203</v>
      </c>
      <c r="H71" s="589">
        <v>163606.63828522313</v>
      </c>
      <c r="I71" s="589">
        <v>152083.03532426222</v>
      </c>
      <c r="J71" s="589">
        <v>170221.47173008908</v>
      </c>
      <c r="K71" s="589">
        <v>175937.73893600778</v>
      </c>
      <c r="L71" s="589">
        <v>176830.40091676748</v>
      </c>
      <c r="M71" s="589">
        <v>173368.21796461588</v>
      </c>
      <c r="N71" s="589">
        <v>186169.90985997504</v>
      </c>
      <c r="O71" s="589">
        <v>205564.82484563877</v>
      </c>
      <c r="P71" s="589">
        <v>165003.65523305547</v>
      </c>
      <c r="Q71" s="589">
        <v>184364.75272687653</v>
      </c>
      <c r="R71" s="589">
        <v>173861.40660434205</v>
      </c>
      <c r="S71" s="589">
        <v>188490.43397296953</v>
      </c>
      <c r="T71" s="589">
        <v>165790.46714883458</v>
      </c>
      <c r="U71" s="589">
        <v>163349.704295053</v>
      </c>
    </row>
    <row r="72" spans="1:21" s="52" customFormat="1" ht="12.75" customHeight="1">
      <c r="A72" s="79">
        <v>67</v>
      </c>
      <c r="B72" s="98" t="s">
        <v>233</v>
      </c>
      <c r="C72" s="385" t="s">
        <v>234</v>
      </c>
      <c r="D72" s="589">
        <v>194173.49650207709</v>
      </c>
      <c r="E72" s="589">
        <v>201241.65757116347</v>
      </c>
      <c r="F72" s="589">
        <v>190376.30923026879</v>
      </c>
      <c r="G72" s="589">
        <v>201918.56698056127</v>
      </c>
      <c r="H72" s="589">
        <v>200480.97968466615</v>
      </c>
      <c r="I72" s="589">
        <v>191915.66353488763</v>
      </c>
      <c r="J72" s="589">
        <v>208430.79882938153</v>
      </c>
      <c r="K72" s="589">
        <v>184598.47933723204</v>
      </c>
      <c r="L72" s="589">
        <v>171194.40125029383</v>
      </c>
      <c r="M72" s="589">
        <v>168044.48047449984</v>
      </c>
      <c r="N72" s="589">
        <v>171869.57282909396</v>
      </c>
      <c r="O72" s="589">
        <v>167952.06162274908</v>
      </c>
      <c r="P72" s="589">
        <v>142508.72212346701</v>
      </c>
      <c r="Q72" s="589">
        <v>157333.48431931512</v>
      </c>
      <c r="R72" s="589">
        <v>135267.77593757442</v>
      </c>
      <c r="S72" s="589">
        <v>142915.29224995943</v>
      </c>
      <c r="T72" s="589">
        <v>127133.35428288834</v>
      </c>
      <c r="U72" s="589">
        <v>126504.33929718338</v>
      </c>
    </row>
    <row r="73" spans="1:21" s="52" customFormat="1" ht="9.9499999999999993" customHeight="1">
      <c r="A73" s="72"/>
      <c r="B73" s="65"/>
      <c r="C73" s="389"/>
      <c r="D73" s="589"/>
      <c r="E73" s="589"/>
      <c r="F73" s="589"/>
      <c r="G73" s="589"/>
      <c r="H73" s="589"/>
      <c r="I73" s="589"/>
      <c r="J73" s="589"/>
      <c r="K73" s="589"/>
      <c r="L73" s="589"/>
      <c r="M73" s="589"/>
      <c r="N73" s="589"/>
      <c r="O73" s="589"/>
      <c r="P73" s="589"/>
      <c r="Q73" s="589"/>
      <c r="R73" s="589"/>
      <c r="S73" s="589"/>
      <c r="T73" s="589"/>
      <c r="U73" s="688"/>
    </row>
    <row r="74" spans="1:21" s="52" customFormat="1" ht="12.75" customHeight="1">
      <c r="A74" s="72">
        <v>68</v>
      </c>
      <c r="B74" s="66"/>
      <c r="C74" s="320" t="s">
        <v>736</v>
      </c>
      <c r="D74" s="590">
        <f>D6+D10+D14+D41+D44+D49+D52+D56+SUM(D63:D72)</f>
        <v>10223968.738332219</v>
      </c>
      <c r="E74" s="590">
        <f t="shared" ref="E74:R74" si="0">E6+E10+E14+E41+E44+E49+E52+E56+SUM(E63:E72)</f>
        <v>10442906.465370897</v>
      </c>
      <c r="F74" s="590">
        <f t="shared" si="0"/>
        <v>10311017.214061486</v>
      </c>
      <c r="G74" s="590">
        <f t="shared" si="0"/>
        <v>10296296.065409027</v>
      </c>
      <c r="H74" s="590">
        <f t="shared" si="0"/>
        <v>10265746.946999453</v>
      </c>
      <c r="I74" s="590">
        <f t="shared" si="0"/>
        <v>10381037.426771555</v>
      </c>
      <c r="J74" s="590">
        <f t="shared" si="0"/>
        <v>10425086.468577813</v>
      </c>
      <c r="K74" s="590">
        <f t="shared" si="0"/>
        <v>10274338.976936344</v>
      </c>
      <c r="L74" s="590">
        <f t="shared" si="0"/>
        <v>10396461.682089042</v>
      </c>
      <c r="M74" s="590">
        <f t="shared" si="0"/>
        <v>10477010.732117584</v>
      </c>
      <c r="N74" s="590">
        <f t="shared" si="0"/>
        <v>10619585.298360785</v>
      </c>
      <c r="O74" s="590">
        <f t="shared" si="0"/>
        <v>10850142.174309969</v>
      </c>
      <c r="P74" s="590">
        <f t="shared" si="0"/>
        <v>10609892.964612074</v>
      </c>
      <c r="Q74" s="590">
        <f t="shared" si="0"/>
        <v>10610864.328267533</v>
      </c>
      <c r="R74" s="590">
        <f t="shared" si="0"/>
        <v>9830654.1271131448</v>
      </c>
      <c r="S74" s="590">
        <f>S6+S10+S14+S41+S44+S49+S52+S56+SUM(S63:S72)</f>
        <v>10503906.876307663</v>
      </c>
      <c r="T74" s="590">
        <f>T6+T10+T14+T41+T44+T49+T52+T56+SUM(T63:T72)</f>
        <v>10133085.426896952</v>
      </c>
      <c r="U74" s="590">
        <f>U6+U10+U14+U41+U44+U49+U52+U56+SUM(U63:U72)</f>
        <v>9779505.624659406</v>
      </c>
    </row>
    <row r="75" spans="1:21" s="52" customFormat="1" ht="12.75" customHeight="1">
      <c r="A75" s="72">
        <v>69</v>
      </c>
      <c r="B75" s="66"/>
      <c r="C75" s="384" t="s">
        <v>37</v>
      </c>
      <c r="D75" s="589">
        <v>3974047.3122034133</v>
      </c>
      <c r="E75" s="589">
        <v>4230828.3618854554</v>
      </c>
      <c r="F75" s="589">
        <v>4194442.373299364</v>
      </c>
      <c r="G75" s="589">
        <v>4101942.6819972019</v>
      </c>
      <c r="H75" s="589">
        <v>3965354.6757595278</v>
      </c>
      <c r="I75" s="589">
        <v>3903781.0607265113</v>
      </c>
      <c r="J75" s="589">
        <v>4159688.0678379382</v>
      </c>
      <c r="K75" s="589">
        <v>4078205.0112687922</v>
      </c>
      <c r="L75" s="589">
        <v>4121024.8375758613</v>
      </c>
      <c r="M75" s="589">
        <v>4033465.9811716676</v>
      </c>
      <c r="N75" s="589">
        <v>3950905.58182642</v>
      </c>
      <c r="O75" s="589">
        <v>3949415.2793534175</v>
      </c>
      <c r="P75" s="589">
        <v>3587775.4979992211</v>
      </c>
      <c r="Q75" s="589">
        <v>3860716.1928356974</v>
      </c>
      <c r="R75" s="589">
        <v>3796515.4652359057</v>
      </c>
      <c r="S75" s="589">
        <v>3995565.3465616894</v>
      </c>
      <c r="T75" s="589">
        <v>3679403.8149194494</v>
      </c>
      <c r="U75" s="589">
        <v>3758089.8531922977</v>
      </c>
    </row>
    <row r="76" spans="1:21" s="52" customFormat="1" ht="12.75" customHeight="1">
      <c r="A76" s="72">
        <v>70</v>
      </c>
      <c r="B76" s="66"/>
      <c r="C76" s="320" t="s">
        <v>274</v>
      </c>
      <c r="D76" s="590">
        <f t="shared" ref="D76:U76" si="1">SUM(D74:D75)</f>
        <v>14198016.050535632</v>
      </c>
      <c r="E76" s="590">
        <f t="shared" si="1"/>
        <v>14673734.827256352</v>
      </c>
      <c r="F76" s="590">
        <f t="shared" si="1"/>
        <v>14505459.58736085</v>
      </c>
      <c r="G76" s="590">
        <f t="shared" si="1"/>
        <v>14398238.747406229</v>
      </c>
      <c r="H76" s="590">
        <f t="shared" si="1"/>
        <v>14231101.622758981</v>
      </c>
      <c r="I76" s="590">
        <f t="shared" si="1"/>
        <v>14284818.487498067</v>
      </c>
      <c r="J76" s="590">
        <f t="shared" si="1"/>
        <v>14584774.536415752</v>
      </c>
      <c r="K76" s="590">
        <f t="shared" si="1"/>
        <v>14352543.988205137</v>
      </c>
      <c r="L76" s="590">
        <f t="shared" si="1"/>
        <v>14517486.519664902</v>
      </c>
      <c r="M76" s="590">
        <f t="shared" si="1"/>
        <v>14510476.713289252</v>
      </c>
      <c r="N76" s="590">
        <f t="shared" si="1"/>
        <v>14570490.880187206</v>
      </c>
      <c r="O76" s="590">
        <f t="shared" si="1"/>
        <v>14799557.453663386</v>
      </c>
      <c r="P76" s="590">
        <f t="shared" si="1"/>
        <v>14197668.462611295</v>
      </c>
      <c r="Q76" s="590">
        <f t="shared" si="1"/>
        <v>14471580.521103231</v>
      </c>
      <c r="R76" s="590">
        <f t="shared" si="1"/>
        <v>13627169.592349051</v>
      </c>
      <c r="S76" s="590">
        <f t="shared" si="1"/>
        <v>14499472.222869352</v>
      </c>
      <c r="T76" s="590">
        <f t="shared" si="1"/>
        <v>13812489.241816401</v>
      </c>
      <c r="U76" s="590">
        <f t="shared" si="1"/>
        <v>13537595.477851704</v>
      </c>
    </row>
    <row r="77" spans="1:21" s="52" customFormat="1" ht="12.75" customHeight="1">
      <c r="A77" s="72">
        <v>71</v>
      </c>
      <c r="B77" s="66"/>
      <c r="C77" s="427" t="s">
        <v>391</v>
      </c>
      <c r="D77" s="611">
        <v>-109982.05053563385</v>
      </c>
      <c r="E77" s="611">
        <v>-111288.82725635184</v>
      </c>
      <c r="F77" s="611">
        <v>-115916.58736084783</v>
      </c>
      <c r="G77" s="611">
        <v>-95700.47340623058</v>
      </c>
      <c r="H77" s="611">
        <v>-122932.21055402893</v>
      </c>
      <c r="I77" s="611">
        <v>-107254.85740635212</v>
      </c>
      <c r="J77" s="611">
        <v>-188163.33760812372</v>
      </c>
      <c r="K77" s="611">
        <v>-198251.98820514034</v>
      </c>
      <c r="L77" s="611">
        <v>-245710.73793460673</v>
      </c>
      <c r="M77" s="611">
        <v>-261346.52783920895</v>
      </c>
      <c r="N77" s="611">
        <v>-287233.74536614929</v>
      </c>
      <c r="O77" s="611">
        <v>-292641.41448431212</v>
      </c>
      <c r="P77" s="611">
        <v>-311178.41893898213</v>
      </c>
      <c r="Q77" s="611">
        <v>-314567.83269978227</v>
      </c>
      <c r="R77" s="611">
        <v>-296958.14469913521</v>
      </c>
      <c r="S77" s="611">
        <v>-319339.38146444829</v>
      </c>
      <c r="T77" s="611">
        <v>-282539.09028300067</v>
      </c>
      <c r="U77" s="611">
        <v>-262223.30981455732</v>
      </c>
    </row>
    <row r="78" spans="1:21" s="52" customFormat="1" ht="12.75" customHeight="1">
      <c r="A78" s="72">
        <v>72</v>
      </c>
      <c r="B78" s="66"/>
      <c r="C78" s="427" t="s">
        <v>392</v>
      </c>
      <c r="D78" s="611">
        <v>16481</v>
      </c>
      <c r="E78" s="611">
        <v>38649</v>
      </c>
      <c r="F78" s="611">
        <v>77851</v>
      </c>
      <c r="G78" s="611">
        <v>68531.725999999995</v>
      </c>
      <c r="H78" s="611">
        <v>65924.587795048952</v>
      </c>
      <c r="I78" s="611">
        <v>52406.447908286413</v>
      </c>
      <c r="J78" s="611">
        <v>87667.903192371479</v>
      </c>
      <c r="K78" s="611">
        <v>102864</v>
      </c>
      <c r="L78" s="611">
        <v>170169.5796844273</v>
      </c>
      <c r="M78" s="611">
        <v>167679.55779265481</v>
      </c>
      <c r="N78" s="611">
        <v>99326.733840819681</v>
      </c>
      <c r="O78" s="611">
        <v>154971.86608663088</v>
      </c>
      <c r="P78" s="611">
        <v>131793.18569804757</v>
      </c>
      <c r="Q78" s="611">
        <v>49451.466897060403</v>
      </c>
      <c r="R78" s="611">
        <v>55541.30214478667</v>
      </c>
      <c r="S78" s="611">
        <v>-115309</v>
      </c>
      <c r="T78" s="611">
        <v>-78646</v>
      </c>
      <c r="U78" s="611">
        <v>22520.017502856019</v>
      </c>
    </row>
    <row r="79" spans="1:21" s="52" customFormat="1" ht="12.75" customHeight="1">
      <c r="A79" s="72">
        <v>73</v>
      </c>
      <c r="B79" s="66"/>
      <c r="C79" s="427" t="s">
        <v>393</v>
      </c>
      <c r="D79" s="611">
        <v>164457</v>
      </c>
      <c r="E79" s="611">
        <v>144842</v>
      </c>
      <c r="F79" s="611">
        <v>146534</v>
      </c>
      <c r="G79" s="611">
        <v>149499</v>
      </c>
      <c r="H79" s="611">
        <v>149183</v>
      </c>
      <c r="I79" s="611">
        <v>170832.06400000001</v>
      </c>
      <c r="J79" s="611">
        <v>194347.09399999998</v>
      </c>
      <c r="K79" s="611">
        <v>170204</v>
      </c>
      <c r="L79" s="611">
        <v>158130.49130780427</v>
      </c>
      <c r="M79" s="611">
        <v>174531.39685212547</v>
      </c>
      <c r="N79" s="611">
        <v>175774.45158057308</v>
      </c>
      <c r="O79" s="611">
        <v>174905.77965060755</v>
      </c>
      <c r="P79" s="611">
        <v>178590.46671546239</v>
      </c>
      <c r="Q79" s="611">
        <v>173222.23132452936</v>
      </c>
      <c r="R79" s="611">
        <v>145113.19010270332</v>
      </c>
      <c r="S79" s="611">
        <v>151931.23721061982</v>
      </c>
      <c r="T79" s="611">
        <v>148031.01342514431</v>
      </c>
      <c r="U79" s="611">
        <v>149164.829</v>
      </c>
    </row>
    <row r="80" spans="1:21" s="52" customFormat="1" ht="12.75" customHeight="1">
      <c r="A80" s="72">
        <v>74</v>
      </c>
      <c r="B80" s="66"/>
      <c r="C80" s="432" t="s">
        <v>394</v>
      </c>
      <c r="D80" s="612">
        <f t="shared" ref="D80:U80" si="2">SUM(D76:D79)</f>
        <v>14268971.999999998</v>
      </c>
      <c r="E80" s="612">
        <f t="shared" si="2"/>
        <v>14745937</v>
      </c>
      <c r="F80" s="612">
        <f t="shared" si="2"/>
        <v>14613928.000000002</v>
      </c>
      <c r="G80" s="612">
        <f t="shared" si="2"/>
        <v>14520568.999999998</v>
      </c>
      <c r="H80" s="612">
        <f t="shared" si="2"/>
        <v>14323277</v>
      </c>
      <c r="I80" s="612">
        <f t="shared" si="2"/>
        <v>14400802.142000001</v>
      </c>
      <c r="J80" s="612">
        <f t="shared" si="2"/>
        <v>14678626.196</v>
      </c>
      <c r="K80" s="612">
        <f t="shared" si="2"/>
        <v>14427359.999999996</v>
      </c>
      <c r="L80" s="612">
        <f t="shared" si="2"/>
        <v>14600075.852722527</v>
      </c>
      <c r="M80" s="612">
        <f t="shared" si="2"/>
        <v>14591341.140094824</v>
      </c>
      <c r="N80" s="612">
        <f t="shared" si="2"/>
        <v>14558358.32024245</v>
      </c>
      <c r="O80" s="612">
        <f t="shared" si="2"/>
        <v>14836793.684916312</v>
      </c>
      <c r="P80" s="612">
        <f t="shared" si="2"/>
        <v>14196873.696085824</v>
      </c>
      <c r="Q80" s="612">
        <f t="shared" si="2"/>
        <v>14379686.386625038</v>
      </c>
      <c r="R80" s="612">
        <f t="shared" si="2"/>
        <v>13530865.939897405</v>
      </c>
      <c r="S80" s="612">
        <f t="shared" si="2"/>
        <v>14216755.078615524</v>
      </c>
      <c r="T80" s="612">
        <f t="shared" si="2"/>
        <v>13599335.164958544</v>
      </c>
      <c r="U80" s="612">
        <f t="shared" si="2"/>
        <v>13447057.014540002</v>
      </c>
    </row>
    <row r="81" spans="1:20" ht="15" customHeight="1">
      <c r="A81" s="48"/>
      <c r="B81" s="51" t="s">
        <v>754</v>
      </c>
      <c r="C81" s="142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</row>
    <row r="82" spans="1:20" ht="12" customHeight="1">
      <c r="A82" s="23"/>
      <c r="B82" s="29" t="s">
        <v>267</v>
      </c>
      <c r="C82" s="60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</row>
    <row r="83" spans="1:20" ht="12" customHeight="1">
      <c r="B83" s="15" t="s">
        <v>14</v>
      </c>
      <c r="C83" s="31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</row>
    <row r="84" spans="1:20" ht="12" customHeight="1">
      <c r="B84" s="28" t="s">
        <v>389</v>
      </c>
      <c r="C84" s="31"/>
    </row>
    <row r="85" spans="1:20" ht="12" customHeight="1">
      <c r="B85" s="31" t="s">
        <v>1026</v>
      </c>
      <c r="C85" s="32"/>
    </row>
    <row r="86" spans="1:20" ht="12" customHeight="1">
      <c r="B86" s="21" t="s">
        <v>1025</v>
      </c>
      <c r="C86" s="32"/>
      <c r="H86" s="33"/>
    </row>
    <row r="87" spans="1:20" ht="12" customHeight="1">
      <c r="B87" s="21" t="s">
        <v>127</v>
      </c>
      <c r="C87" s="32"/>
    </row>
    <row r="90" spans="1:20" ht="15" customHeight="1">
      <c r="B90" s="31"/>
      <c r="C90" s="32"/>
    </row>
    <row r="91" spans="1:20" ht="15" customHeight="1">
      <c r="B91" s="31"/>
      <c r="C91" s="32"/>
    </row>
    <row r="92" spans="1:20" ht="15" customHeight="1">
      <c r="B92" s="31"/>
      <c r="C92" s="32"/>
    </row>
    <row r="93" spans="1:20" ht="15" customHeight="1">
      <c r="B93" s="31"/>
      <c r="C93" s="32"/>
    </row>
    <row r="94" spans="1:20" ht="15" customHeight="1">
      <c r="B94" s="31"/>
      <c r="C94" s="32"/>
    </row>
    <row r="95" spans="1:20" ht="15" customHeight="1">
      <c r="B95" s="31"/>
      <c r="C95" s="32"/>
    </row>
    <row r="96" spans="1:20" ht="15" customHeight="1">
      <c r="B96" s="31"/>
      <c r="C96" s="32"/>
    </row>
    <row r="97" spans="2:3" ht="15" customHeight="1">
      <c r="B97" s="31"/>
      <c r="C97" s="32"/>
    </row>
    <row r="98" spans="2:3" ht="15" customHeight="1">
      <c r="B98" s="31"/>
      <c r="C98" s="32"/>
    </row>
    <row r="99" spans="2:3" ht="15" customHeight="1">
      <c r="B99" s="31"/>
      <c r="C99" s="32"/>
    </row>
    <row r="100" spans="2:3" ht="15" customHeight="1">
      <c r="B100" s="31"/>
      <c r="C100" s="32"/>
    </row>
    <row r="101" spans="2:3" ht="15" customHeight="1">
      <c r="B101" s="31"/>
      <c r="C101" s="32"/>
    </row>
    <row r="102" spans="2:3" ht="15" customHeight="1">
      <c r="B102" s="31"/>
      <c r="C102" s="32"/>
    </row>
    <row r="103" spans="2:3" ht="15" customHeight="1">
      <c r="B103" s="31"/>
      <c r="C103" s="32"/>
    </row>
    <row r="104" spans="2:3" ht="15" customHeight="1">
      <c r="B104" s="31"/>
      <c r="C104" s="32"/>
    </row>
    <row r="105" spans="2:3" ht="15" customHeight="1">
      <c r="B105" s="31"/>
      <c r="C105" s="32"/>
    </row>
    <row r="106" spans="2:3" ht="15" customHeight="1">
      <c r="B106" s="31"/>
      <c r="C106" s="32"/>
    </row>
    <row r="107" spans="2:3" ht="15" customHeight="1">
      <c r="B107" s="31"/>
      <c r="C107" s="32"/>
    </row>
    <row r="108" spans="2:3" ht="15" customHeight="1">
      <c r="B108" s="31"/>
      <c r="C108" s="32"/>
    </row>
    <row r="109" spans="2:3" ht="15" customHeight="1">
      <c r="B109" s="31"/>
      <c r="C109" s="32"/>
    </row>
    <row r="110" spans="2:3" ht="15" customHeight="1">
      <c r="B110" s="31"/>
      <c r="C110" s="32"/>
    </row>
    <row r="111" spans="2:3" ht="15" customHeight="1">
      <c r="B111" s="31"/>
      <c r="C111" s="32"/>
    </row>
    <row r="112" spans="2:3" ht="15" customHeight="1">
      <c r="B112" s="31"/>
      <c r="C112" s="32"/>
    </row>
    <row r="113" spans="2:3" ht="15" customHeight="1">
      <c r="B113" s="31"/>
      <c r="C113" s="32"/>
    </row>
    <row r="114" spans="2:3" ht="15" customHeight="1">
      <c r="B114" s="31"/>
      <c r="C114" s="32"/>
    </row>
    <row r="115" spans="2:3" ht="15" customHeight="1">
      <c r="B115" s="31"/>
      <c r="C115" s="32"/>
    </row>
    <row r="116" spans="2:3" ht="15" customHeight="1">
      <c r="B116" s="31"/>
      <c r="C116" s="32"/>
    </row>
    <row r="117" spans="2:3" ht="15" customHeight="1">
      <c r="B117" s="31"/>
      <c r="C117" s="32"/>
    </row>
    <row r="118" spans="2:3" ht="15" customHeight="1">
      <c r="B118" s="31"/>
      <c r="C118" s="32"/>
    </row>
    <row r="119" spans="2:3" ht="15" customHeight="1">
      <c r="B119" s="31"/>
      <c r="C119" s="32"/>
    </row>
    <row r="120" spans="2:3" ht="15" customHeight="1">
      <c r="B120" s="31"/>
      <c r="C120" s="32"/>
    </row>
    <row r="121" spans="2:3" ht="15" customHeight="1">
      <c r="B121" s="31"/>
      <c r="C121" s="32"/>
    </row>
    <row r="122" spans="2:3" ht="15" customHeight="1">
      <c r="B122" s="31"/>
      <c r="C122" s="32"/>
    </row>
    <row r="123" spans="2:3" ht="15" customHeight="1">
      <c r="B123" s="31"/>
      <c r="C123" s="32"/>
    </row>
    <row r="124" spans="2:3" ht="15" customHeight="1">
      <c r="B124" s="31"/>
      <c r="C124" s="32"/>
    </row>
    <row r="125" spans="2:3" ht="15" customHeight="1">
      <c r="B125" s="31"/>
      <c r="C125" s="32"/>
    </row>
    <row r="126" spans="2:3" ht="15" customHeight="1">
      <c r="B126" s="31"/>
      <c r="C126" s="32"/>
    </row>
    <row r="127" spans="2:3" ht="15" customHeight="1">
      <c r="B127" s="31"/>
      <c r="C127" s="32"/>
    </row>
    <row r="128" spans="2:3" ht="15" customHeight="1">
      <c r="B128" s="31"/>
      <c r="C128" s="32"/>
    </row>
    <row r="129" spans="2:3" ht="15" customHeight="1">
      <c r="B129" s="31"/>
      <c r="C129" s="32"/>
    </row>
    <row r="130" spans="2:3" ht="15" customHeight="1">
      <c r="B130" s="31"/>
      <c r="C130" s="32"/>
    </row>
    <row r="131" spans="2:3" ht="15" customHeight="1">
      <c r="B131" s="31"/>
      <c r="C131" s="32"/>
    </row>
    <row r="132" spans="2:3" ht="15" customHeight="1">
      <c r="B132" s="31"/>
      <c r="C132" s="32"/>
    </row>
    <row r="133" spans="2:3" ht="15" customHeight="1">
      <c r="B133" s="31"/>
      <c r="C133" s="32"/>
    </row>
    <row r="134" spans="2:3" ht="15" customHeight="1">
      <c r="B134" s="31"/>
      <c r="C134" s="32"/>
    </row>
    <row r="135" spans="2:3" ht="15" customHeight="1">
      <c r="B135" s="31"/>
      <c r="C135" s="32"/>
    </row>
    <row r="136" spans="2:3" ht="15" customHeight="1">
      <c r="B136" s="31"/>
      <c r="C136" s="32"/>
    </row>
    <row r="137" spans="2:3" ht="15" customHeight="1">
      <c r="B137" s="31"/>
      <c r="C137" s="32"/>
    </row>
    <row r="138" spans="2:3" ht="15" customHeight="1">
      <c r="B138" s="31"/>
      <c r="C138" s="32"/>
    </row>
    <row r="139" spans="2:3" ht="15" customHeight="1">
      <c r="B139" s="31"/>
      <c r="C139" s="32"/>
    </row>
    <row r="140" spans="2:3" ht="15" customHeight="1">
      <c r="B140" s="31"/>
      <c r="C140" s="32"/>
    </row>
    <row r="141" spans="2:3" ht="15" customHeight="1">
      <c r="B141" s="31"/>
      <c r="C141" s="32"/>
    </row>
    <row r="142" spans="2:3" ht="15" customHeight="1">
      <c r="B142" s="31"/>
      <c r="C142" s="32"/>
    </row>
    <row r="143" spans="2:3" ht="15" customHeight="1">
      <c r="B143" s="31"/>
      <c r="C143" s="32"/>
    </row>
    <row r="144" spans="2:3" ht="15" customHeight="1">
      <c r="B144" s="31"/>
      <c r="C144" s="32"/>
    </row>
    <row r="145" spans="2:3" ht="15" customHeight="1">
      <c r="B145" s="31"/>
      <c r="C145" s="32"/>
    </row>
    <row r="146" spans="2:3" ht="15" customHeight="1">
      <c r="B146" s="31"/>
      <c r="C146" s="32"/>
    </row>
    <row r="147" spans="2:3" ht="15" customHeight="1">
      <c r="B147" s="31"/>
      <c r="C147" s="32"/>
    </row>
    <row r="148" spans="2:3" ht="15" customHeight="1">
      <c r="B148" s="31"/>
      <c r="C148" s="32"/>
    </row>
    <row r="149" spans="2:3" ht="15" customHeight="1">
      <c r="B149" s="31"/>
      <c r="C149" s="32"/>
    </row>
    <row r="150" spans="2:3" ht="15" customHeight="1">
      <c r="B150" s="31"/>
      <c r="C150" s="32"/>
    </row>
    <row r="151" spans="2:3" ht="15" customHeight="1">
      <c r="B151" s="31"/>
      <c r="C151" s="32"/>
    </row>
    <row r="152" spans="2:3" ht="15" customHeight="1">
      <c r="B152" s="31"/>
      <c r="C152" s="32"/>
    </row>
    <row r="153" spans="2:3" ht="15" customHeight="1">
      <c r="B153" s="31"/>
      <c r="C153" s="32"/>
    </row>
    <row r="154" spans="2:3" ht="15" customHeight="1">
      <c r="B154" s="31"/>
      <c r="C154" s="32"/>
    </row>
    <row r="155" spans="2:3" ht="15" customHeight="1">
      <c r="B155" s="31"/>
      <c r="C155" s="32"/>
    </row>
    <row r="156" spans="2:3" ht="15" customHeight="1">
      <c r="B156" s="31"/>
      <c r="C156" s="32"/>
    </row>
    <row r="157" spans="2:3" ht="15" customHeight="1">
      <c r="B157" s="31"/>
      <c r="C157" s="32"/>
    </row>
    <row r="158" spans="2:3" ht="15" customHeight="1">
      <c r="B158" s="31"/>
      <c r="C158" s="32"/>
    </row>
    <row r="159" spans="2:3" ht="15" customHeight="1">
      <c r="B159" s="31"/>
      <c r="C159" s="32"/>
    </row>
    <row r="160" spans="2:3" ht="15" customHeight="1">
      <c r="B160" s="31"/>
      <c r="C160" s="32"/>
    </row>
    <row r="161" spans="2:3" ht="15" customHeight="1">
      <c r="B161" s="31"/>
      <c r="C161" s="32"/>
    </row>
    <row r="162" spans="2:3" ht="15" customHeight="1">
      <c r="B162" s="31"/>
      <c r="C162" s="32"/>
    </row>
    <row r="163" spans="2:3" ht="15" customHeight="1">
      <c r="B163" s="31"/>
      <c r="C163" s="32"/>
    </row>
    <row r="164" spans="2:3" ht="15" customHeight="1">
      <c r="B164" s="31"/>
      <c r="C164" s="32"/>
    </row>
    <row r="165" spans="2:3" ht="15" customHeight="1">
      <c r="B165" s="31"/>
      <c r="C165" s="32"/>
    </row>
    <row r="166" spans="2:3" ht="15" customHeight="1">
      <c r="B166" s="31"/>
      <c r="C166" s="32"/>
    </row>
    <row r="167" spans="2:3" ht="15" customHeight="1">
      <c r="B167" s="31"/>
      <c r="C167" s="32"/>
    </row>
    <row r="168" spans="2:3" ht="15" customHeight="1">
      <c r="B168" s="31"/>
      <c r="C168" s="32"/>
    </row>
    <row r="169" spans="2:3" ht="15" customHeight="1">
      <c r="B169" s="31"/>
      <c r="C169" s="32"/>
    </row>
    <row r="170" spans="2:3" ht="15" customHeight="1">
      <c r="B170" s="31"/>
      <c r="C170" s="32"/>
    </row>
    <row r="171" spans="2:3" ht="15" customHeight="1">
      <c r="B171" s="31"/>
      <c r="C171" s="32"/>
    </row>
    <row r="172" spans="2:3" ht="15" customHeight="1">
      <c r="B172" s="31"/>
      <c r="C172" s="32"/>
    </row>
    <row r="173" spans="2:3" ht="15" customHeight="1">
      <c r="B173" s="31"/>
      <c r="C173" s="32"/>
    </row>
    <row r="174" spans="2:3" ht="15" customHeight="1">
      <c r="B174" s="31"/>
      <c r="C174" s="32"/>
    </row>
    <row r="175" spans="2:3" ht="15" customHeight="1">
      <c r="B175" s="31"/>
      <c r="C175" s="32"/>
    </row>
    <row r="176" spans="2:3" ht="15" customHeight="1">
      <c r="B176" s="31"/>
      <c r="C176" s="32"/>
    </row>
    <row r="177" spans="2:3" ht="15" customHeight="1">
      <c r="B177" s="31"/>
      <c r="C177" s="32"/>
    </row>
    <row r="178" spans="2:3" ht="15" customHeight="1">
      <c r="B178" s="31"/>
      <c r="C178" s="32"/>
    </row>
    <row r="179" spans="2:3" ht="15" customHeight="1">
      <c r="B179" s="31"/>
      <c r="C179" s="32"/>
    </row>
    <row r="180" spans="2:3" ht="15" customHeight="1">
      <c r="B180" s="31"/>
      <c r="C180" s="32"/>
    </row>
    <row r="181" spans="2:3" ht="15" customHeight="1">
      <c r="B181" s="31"/>
      <c r="C181" s="32"/>
    </row>
    <row r="182" spans="2:3" ht="15" customHeight="1">
      <c r="B182" s="31"/>
      <c r="C182" s="32"/>
    </row>
    <row r="183" spans="2:3" ht="15" customHeight="1">
      <c r="B183" s="31"/>
      <c r="C183" s="32"/>
    </row>
    <row r="184" spans="2:3" ht="15" customHeight="1">
      <c r="B184" s="31"/>
      <c r="C184" s="32"/>
    </row>
    <row r="185" spans="2:3" ht="15" customHeight="1">
      <c r="B185" s="31"/>
      <c r="C185" s="32"/>
    </row>
    <row r="186" spans="2:3" ht="15" customHeight="1">
      <c r="C186" s="32"/>
    </row>
    <row r="187" spans="2:3" ht="15" customHeight="1">
      <c r="C187" s="32"/>
    </row>
    <row r="188" spans="2:3" ht="15" customHeight="1">
      <c r="C188" s="32"/>
    </row>
    <row r="189" spans="2:3" ht="15" customHeight="1">
      <c r="C189" s="32"/>
    </row>
    <row r="190" spans="2:3" ht="15" customHeight="1">
      <c r="C190" s="32"/>
    </row>
    <row r="191" spans="2:3" ht="15" customHeight="1">
      <c r="C191" s="32"/>
    </row>
    <row r="192" spans="2:3" ht="15" customHeight="1">
      <c r="C192" s="32"/>
    </row>
    <row r="193" spans="3:3" ht="15" customHeight="1">
      <c r="C193" s="32"/>
    </row>
    <row r="194" spans="3:3" ht="15" customHeight="1">
      <c r="C194" s="32"/>
    </row>
    <row r="195" spans="3:3" ht="15" customHeight="1">
      <c r="C195" s="32"/>
    </row>
    <row r="196" spans="3:3" ht="15" customHeight="1">
      <c r="C196" s="32"/>
    </row>
    <row r="197" spans="3:3" ht="15" customHeight="1">
      <c r="C197" s="32"/>
    </row>
    <row r="198" spans="3:3" ht="15" customHeight="1">
      <c r="C198" s="32"/>
    </row>
    <row r="199" spans="3:3" ht="15" customHeight="1">
      <c r="C199" s="32"/>
    </row>
    <row r="200" spans="3:3" ht="15" customHeight="1">
      <c r="C200" s="32"/>
    </row>
    <row r="201" spans="3:3" ht="15" customHeight="1">
      <c r="C201" s="32"/>
    </row>
    <row r="202" spans="3:3" ht="15" customHeight="1">
      <c r="C202" s="32"/>
    </row>
    <row r="203" spans="3:3" ht="15" customHeight="1">
      <c r="C203" s="32"/>
    </row>
    <row r="204" spans="3:3" ht="15" customHeight="1">
      <c r="C204" s="32"/>
    </row>
    <row r="205" spans="3:3" ht="15" customHeight="1">
      <c r="C205" s="32"/>
    </row>
    <row r="206" spans="3:3" ht="15" customHeight="1">
      <c r="C206" s="32"/>
    </row>
    <row r="207" spans="3:3" ht="15" customHeight="1">
      <c r="C207" s="32"/>
    </row>
    <row r="208" spans="3:3" ht="15" customHeight="1">
      <c r="C208" s="32"/>
    </row>
    <row r="209" spans="3:3" ht="15" customHeight="1">
      <c r="C209" s="32"/>
    </row>
    <row r="210" spans="3:3" ht="15" customHeight="1">
      <c r="C210" s="32"/>
    </row>
    <row r="211" spans="3:3" ht="15" customHeight="1">
      <c r="C211" s="32"/>
    </row>
    <row r="212" spans="3:3" ht="15" customHeight="1">
      <c r="C212" s="32"/>
    </row>
    <row r="213" spans="3:3" ht="15" customHeight="1"/>
    <row r="214" spans="3:3" ht="15" customHeight="1"/>
    <row r="215" spans="3:3" ht="15" customHeight="1"/>
    <row r="216" spans="3:3" ht="15" customHeight="1"/>
    <row r="217" spans="3:3" ht="15" customHeight="1"/>
    <row r="218" spans="3:3" ht="15" customHeight="1"/>
    <row r="219" spans="3:3" ht="15" customHeight="1"/>
    <row r="220" spans="3:3" ht="15" customHeight="1"/>
    <row r="221" spans="3:3" ht="15" customHeight="1"/>
    <row r="222" spans="3:3" ht="15" customHeight="1"/>
    <row r="223" spans="3:3" ht="15" customHeight="1"/>
    <row r="224" spans="3:3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  <row r="1659" ht="15" customHeight="1"/>
    <row r="1660" ht="15" customHeight="1"/>
    <row r="1661" ht="15" customHeight="1"/>
    <row r="1662" ht="15" customHeight="1"/>
    <row r="1663" ht="15" customHeight="1"/>
    <row r="1664" ht="15" customHeight="1"/>
    <row r="1665" ht="15" customHeight="1"/>
    <row r="1666" ht="15" customHeight="1"/>
  </sheetData>
  <phoneticPr fontId="0" type="noConversion"/>
  <pageMargins left="0.59055118110236227" right="0.19685039370078741" top="0.59055118110236227" bottom="0.39370078740157483" header="0.11811023622047245" footer="0.11811023622047245"/>
  <pageSetup paperSize="9" scale="70" fitToWidth="2" orientation="portrait" verticalDpi="300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3"/>
  <sheetViews>
    <sheetView workbookViewId="0"/>
  </sheetViews>
  <sheetFormatPr baseColWidth="10" defaultRowHeight="12.75"/>
  <cols>
    <col min="1" max="1" width="7.5703125" style="105" customWidth="1"/>
    <col min="2" max="2" width="11.140625" style="1" customWidth="1"/>
    <col min="3" max="3" width="93" style="4" customWidth="1"/>
    <col min="4" max="4" width="8" style="1" customWidth="1"/>
    <col min="5" max="16384" width="11.42578125" style="1"/>
  </cols>
  <sheetData>
    <row r="1" spans="1:8" ht="18">
      <c r="A1" s="541" t="s">
        <v>811</v>
      </c>
      <c r="B1" s="232"/>
      <c r="C1" s="230"/>
      <c r="D1" s="230"/>
      <c r="E1" s="230"/>
    </row>
    <row r="2" spans="1:8" ht="15">
      <c r="A2" s="232"/>
      <c r="B2" s="232"/>
      <c r="C2" s="230"/>
      <c r="D2" s="230"/>
      <c r="E2" s="230"/>
    </row>
    <row r="3" spans="1:8" ht="14.45" customHeight="1">
      <c r="A3" s="230"/>
      <c r="B3" s="230"/>
      <c r="C3" s="230"/>
      <c r="D3" s="230"/>
      <c r="E3" s="230"/>
    </row>
    <row r="4" spans="1:8" ht="14.45" customHeight="1">
      <c r="A4" s="542" t="s">
        <v>760</v>
      </c>
      <c r="B4" s="543" t="s">
        <v>95</v>
      </c>
      <c r="C4" s="543" t="s">
        <v>259</v>
      </c>
      <c r="D4" s="230"/>
      <c r="E4" s="230"/>
    </row>
    <row r="5" spans="1:8" ht="13.5" customHeight="1">
      <c r="A5" s="544"/>
      <c r="B5" s="543" t="s">
        <v>96</v>
      </c>
      <c r="C5" s="543" t="s">
        <v>97</v>
      </c>
      <c r="D5" s="230"/>
      <c r="E5" s="230"/>
    </row>
    <row r="6" spans="1:8">
      <c r="A6" s="230"/>
      <c r="B6" s="230"/>
      <c r="C6" s="230"/>
      <c r="D6" s="230"/>
      <c r="E6" s="230"/>
    </row>
    <row r="7" spans="1:8" ht="13.5" customHeight="1">
      <c r="A7" s="230"/>
      <c r="B7" s="231"/>
      <c r="C7" s="230"/>
      <c r="D7" s="230"/>
      <c r="E7" s="230"/>
    </row>
    <row r="8" spans="1:8" s="119" customFormat="1" ht="15.75">
      <c r="A8" s="548" t="s">
        <v>761</v>
      </c>
      <c r="B8" s="549" t="s">
        <v>99</v>
      </c>
      <c r="C8" s="548" t="s">
        <v>757</v>
      </c>
    </row>
    <row r="9" spans="1:8" ht="13.5" customHeight="1">
      <c r="A9" s="1"/>
      <c r="B9" s="229"/>
      <c r="C9" s="1"/>
    </row>
    <row r="10" spans="1:8" ht="13.5" customHeight="1">
      <c r="A10" s="1"/>
      <c r="B10" s="229"/>
      <c r="C10" s="655" t="s">
        <v>98</v>
      </c>
    </row>
    <row r="11" spans="1:8">
      <c r="A11" s="1"/>
      <c r="C11" s="654" t="s">
        <v>812</v>
      </c>
    </row>
    <row r="12" spans="1:8" ht="13.5" customHeight="1">
      <c r="A12" s="545"/>
      <c r="B12" s="126"/>
      <c r="C12" s="126"/>
      <c r="D12" s="126"/>
      <c r="E12" s="126"/>
      <c r="F12" s="126"/>
      <c r="G12" s="126"/>
    </row>
    <row r="13" spans="1:8" ht="13.5" customHeight="1">
      <c r="A13" s="1"/>
      <c r="B13" s="141" t="s">
        <v>687</v>
      </c>
      <c r="C13" s="167" t="s">
        <v>582</v>
      </c>
      <c r="D13" s="126"/>
      <c r="E13" s="126"/>
      <c r="F13" s="126"/>
      <c r="G13" s="126"/>
      <c r="H13" s="126"/>
    </row>
    <row r="14" spans="1:8" ht="13.5" customHeight="1">
      <c r="A14" s="1"/>
      <c r="B14" s="657" t="s">
        <v>688</v>
      </c>
      <c r="C14" s="550" t="s">
        <v>1018</v>
      </c>
      <c r="D14" s="126"/>
      <c r="E14" s="126"/>
      <c r="F14" s="126"/>
      <c r="G14" s="126"/>
      <c r="H14" s="126"/>
    </row>
    <row r="15" spans="1:8" ht="15" customHeight="1">
      <c r="A15" s="1"/>
      <c r="B15" s="657" t="s">
        <v>689</v>
      </c>
      <c r="C15" s="550" t="s">
        <v>1077</v>
      </c>
      <c r="D15" s="517"/>
      <c r="E15" s="126"/>
      <c r="F15" s="126"/>
      <c r="G15" s="126"/>
      <c r="H15" s="126"/>
    </row>
    <row r="16" spans="1:8" ht="9" customHeight="1">
      <c r="A16" s="1"/>
      <c r="B16" s="547"/>
      <c r="C16" s="127"/>
      <c r="D16" s="517"/>
    </row>
    <row r="17" spans="1:5" ht="15" customHeight="1">
      <c r="A17" s="1"/>
      <c r="B17" s="141" t="s">
        <v>690</v>
      </c>
      <c r="C17" s="167" t="s">
        <v>249</v>
      </c>
      <c r="D17" s="134"/>
    </row>
    <row r="18" spans="1:5" ht="15" customHeight="1">
      <c r="A18" s="1"/>
      <c r="B18" s="657" t="s">
        <v>691</v>
      </c>
      <c r="C18" s="550" t="s">
        <v>607</v>
      </c>
      <c r="D18" s="517"/>
    </row>
    <row r="19" spans="1:5" ht="15" customHeight="1">
      <c r="A19" s="1"/>
      <c r="B19" s="657" t="s">
        <v>692</v>
      </c>
      <c r="C19" s="550" t="s">
        <v>1078</v>
      </c>
      <c r="D19" s="517"/>
      <c r="E19" s="6"/>
    </row>
    <row r="20" spans="1:5" ht="15" customHeight="1">
      <c r="A20" s="1"/>
      <c r="B20" s="547" t="s">
        <v>693</v>
      </c>
      <c r="C20" s="6" t="s">
        <v>1019</v>
      </c>
      <c r="D20" s="520"/>
    </row>
    <row r="21" spans="1:5" ht="15" customHeight="1">
      <c r="A21" s="1"/>
      <c r="B21" s="657" t="s">
        <v>707</v>
      </c>
      <c r="C21" s="654" t="s">
        <v>605</v>
      </c>
      <c r="D21" s="517"/>
    </row>
    <row r="22" spans="1:5" ht="15" customHeight="1">
      <c r="A22" s="1"/>
      <c r="B22" s="657" t="s">
        <v>708</v>
      </c>
      <c r="C22" s="654" t="s">
        <v>606</v>
      </c>
      <c r="D22" s="517"/>
    </row>
    <row r="23" spans="1:5" ht="15" customHeight="1">
      <c r="A23" s="1"/>
      <c r="B23" s="657" t="s">
        <v>709</v>
      </c>
      <c r="C23" s="654" t="s">
        <v>1079</v>
      </c>
      <c r="D23" s="517"/>
    </row>
    <row r="24" spans="1:5" ht="9" customHeight="1">
      <c r="A24" s="1"/>
      <c r="B24" s="547"/>
      <c r="C24" s="127"/>
      <c r="D24" s="517"/>
    </row>
    <row r="25" spans="1:5" ht="15" customHeight="1">
      <c r="A25" s="1"/>
      <c r="B25" s="657" t="s">
        <v>710</v>
      </c>
      <c r="C25" s="550" t="s">
        <v>698</v>
      </c>
      <c r="D25" s="517"/>
    </row>
    <row r="26" spans="1:5" ht="15" customHeight="1">
      <c r="A26" s="1"/>
      <c r="B26" s="657" t="s">
        <v>711</v>
      </c>
      <c r="C26" s="550" t="s">
        <v>608</v>
      </c>
      <c r="D26" s="517"/>
    </row>
    <row r="27" spans="1:5" ht="15" customHeight="1">
      <c r="A27" s="1"/>
      <c r="B27" s="657" t="s">
        <v>712</v>
      </c>
      <c r="C27" s="550" t="s">
        <v>609</v>
      </c>
      <c r="D27" s="517"/>
    </row>
    <row r="28" spans="1:5" ht="9" customHeight="1">
      <c r="A28" s="1"/>
      <c r="B28" s="547"/>
      <c r="C28" s="127"/>
      <c r="D28" s="517"/>
    </row>
    <row r="29" spans="1:5" ht="15" customHeight="1">
      <c r="A29" s="1"/>
      <c r="B29" s="141" t="s">
        <v>713</v>
      </c>
      <c r="C29" s="167" t="s">
        <v>660</v>
      </c>
      <c r="D29" s="517"/>
    </row>
    <row r="30" spans="1:5" ht="25.5">
      <c r="A30" s="1"/>
      <c r="B30" s="658" t="s">
        <v>714</v>
      </c>
      <c r="C30" s="551" t="s">
        <v>1080</v>
      </c>
      <c r="D30" s="517"/>
      <c r="E30" s="6"/>
    </row>
    <row r="31" spans="1:5" ht="25.5">
      <c r="A31" s="1"/>
      <c r="B31" s="658" t="s">
        <v>715</v>
      </c>
      <c r="C31" s="551" t="s">
        <v>1081</v>
      </c>
      <c r="D31" s="517"/>
    </row>
    <row r="32" spans="1:5" s="12" customFormat="1" ht="9" customHeight="1">
      <c r="B32" s="546"/>
      <c r="C32" s="127"/>
      <c r="D32" s="139"/>
    </row>
    <row r="33" spans="1:7" ht="15" customHeight="1">
      <c r="A33" s="1"/>
      <c r="B33" s="547" t="s">
        <v>716</v>
      </c>
      <c r="C33" s="6" t="s">
        <v>6</v>
      </c>
      <c r="D33" s="520"/>
    </row>
    <row r="34" spans="1:7" ht="25.5">
      <c r="A34" s="1"/>
      <c r="B34" s="658" t="s">
        <v>717</v>
      </c>
      <c r="C34" s="551" t="s">
        <v>1082</v>
      </c>
      <c r="D34" s="517"/>
    </row>
    <row r="35" spans="1:7" ht="15" customHeight="1">
      <c r="A35" s="1"/>
      <c r="B35" s="657" t="s">
        <v>718</v>
      </c>
      <c r="C35" s="550" t="s">
        <v>1083</v>
      </c>
      <c r="D35" s="517"/>
    </row>
    <row r="36" spans="1:7" ht="15" customHeight="1">
      <c r="A36" s="1"/>
      <c r="B36" s="657" t="s">
        <v>719</v>
      </c>
      <c r="C36" s="550" t="s">
        <v>1084</v>
      </c>
      <c r="D36" s="517"/>
      <c r="E36" s="6"/>
    </row>
    <row r="37" spans="1:7" ht="25.5">
      <c r="A37" s="1"/>
      <c r="B37" s="658" t="s">
        <v>720</v>
      </c>
      <c r="C37" s="551" t="s">
        <v>1085</v>
      </c>
      <c r="D37" s="517"/>
    </row>
    <row r="38" spans="1:7" ht="8.25" customHeight="1">
      <c r="A38" s="1"/>
      <c r="B38" s="547"/>
      <c r="C38" s="127"/>
      <c r="D38" s="517"/>
    </row>
    <row r="39" spans="1:7" ht="15" customHeight="1">
      <c r="A39" s="1"/>
      <c r="B39" s="547" t="s">
        <v>721</v>
      </c>
      <c r="C39" s="550" t="s">
        <v>17</v>
      </c>
      <c r="D39" s="517"/>
    </row>
    <row r="40" spans="1:7" ht="15" customHeight="1">
      <c r="A40" s="1"/>
      <c r="B40" s="657" t="s">
        <v>722</v>
      </c>
      <c r="C40" s="550" t="s">
        <v>699</v>
      </c>
      <c r="D40" s="517"/>
    </row>
    <row r="41" spans="1:7" ht="15" customHeight="1">
      <c r="A41" s="1"/>
      <c r="B41" s="657" t="s">
        <v>723</v>
      </c>
      <c r="C41" s="550" t="s">
        <v>1086</v>
      </c>
      <c r="D41" s="517"/>
    </row>
    <row r="42" spans="1:7" ht="15" customHeight="1">
      <c r="A42" s="1"/>
      <c r="B42" s="657" t="s">
        <v>724</v>
      </c>
      <c r="C42" s="550" t="s">
        <v>1087</v>
      </c>
      <c r="D42" s="517"/>
    </row>
    <row r="43" spans="1:7" ht="15" customHeight="1">
      <c r="A43" s="1"/>
      <c r="B43" s="657" t="s">
        <v>725</v>
      </c>
      <c r="C43" s="550" t="s">
        <v>1088</v>
      </c>
      <c r="D43" s="517"/>
    </row>
    <row r="44" spans="1:7" ht="15" customHeight="1">
      <c r="A44" s="1"/>
      <c r="B44" s="657" t="s">
        <v>250</v>
      </c>
      <c r="C44" s="550" t="s">
        <v>816</v>
      </c>
      <c r="D44" s="517"/>
    </row>
    <row r="45" spans="1:7" ht="15" customHeight="1">
      <c r="A45" s="1"/>
      <c r="B45" s="657" t="s">
        <v>161</v>
      </c>
      <c r="C45" s="550" t="s">
        <v>162</v>
      </c>
      <c r="D45" s="139"/>
      <c r="E45" s="12"/>
      <c r="F45" s="12"/>
      <c r="G45" s="12"/>
    </row>
    <row r="46" spans="1:7" ht="15" customHeight="1">
      <c r="A46" s="1"/>
      <c r="B46" s="657" t="s">
        <v>1</v>
      </c>
      <c r="C46" s="550" t="s">
        <v>1089</v>
      </c>
      <c r="D46" s="139"/>
      <c r="E46" s="12"/>
      <c r="F46" s="12"/>
      <c r="G46" s="12"/>
    </row>
    <row r="47" spans="1:7" ht="8.25" customHeight="1">
      <c r="A47" s="1"/>
      <c r="B47" s="547"/>
      <c r="C47" s="127"/>
      <c r="D47" s="517"/>
    </row>
    <row r="48" spans="1:7" ht="15" customHeight="1">
      <c r="A48" s="1"/>
      <c r="B48" s="141" t="s">
        <v>726</v>
      </c>
      <c r="C48" s="167" t="s">
        <v>254</v>
      </c>
      <c r="D48" s="517"/>
    </row>
    <row r="49" spans="1:9" ht="15" customHeight="1">
      <c r="A49" s="1"/>
      <c r="B49" s="657" t="s">
        <v>727</v>
      </c>
      <c r="C49" s="550" t="s">
        <v>398</v>
      </c>
      <c r="D49" s="517"/>
    </row>
    <row r="50" spans="1:9" ht="15" customHeight="1">
      <c r="A50" s="1"/>
      <c r="B50" s="657" t="s">
        <v>396</v>
      </c>
      <c r="C50" s="550" t="s">
        <v>1090</v>
      </c>
      <c r="D50" s="517"/>
    </row>
    <row r="51" spans="1:9" ht="25.5">
      <c r="A51" s="1"/>
      <c r="B51" s="658" t="s">
        <v>397</v>
      </c>
      <c r="C51" s="656" t="s">
        <v>1091</v>
      </c>
      <c r="D51" s="517"/>
    </row>
    <row r="52" spans="1:9" ht="9" customHeight="1">
      <c r="A52" s="1"/>
      <c r="B52" s="547"/>
      <c r="C52" s="128"/>
      <c r="D52" s="517"/>
    </row>
    <row r="53" spans="1:9" ht="15" customHeight="1">
      <c r="A53" s="1"/>
      <c r="B53" s="141" t="s">
        <v>728</v>
      </c>
      <c r="C53" s="167" t="s">
        <v>626</v>
      </c>
      <c r="D53" s="517"/>
    </row>
    <row r="54" spans="1:9" ht="15" customHeight="1">
      <c r="A54" s="1"/>
      <c r="B54" s="657" t="s">
        <v>729</v>
      </c>
      <c r="C54" s="729" t="s">
        <v>1092</v>
      </c>
      <c r="D54" s="520"/>
    </row>
    <row r="55" spans="1:9" ht="15" customHeight="1">
      <c r="A55" s="1"/>
      <c r="B55" s="547" t="s">
        <v>730</v>
      </c>
      <c r="C55" s="6" t="s">
        <v>815</v>
      </c>
    </row>
    <row r="56" spans="1:9" ht="15" customHeight="1">
      <c r="A56" s="1"/>
      <c r="B56" s="657" t="s">
        <v>731</v>
      </c>
      <c r="C56" s="654" t="s">
        <v>586</v>
      </c>
      <c r="D56" s="517"/>
    </row>
    <row r="57" spans="1:9" ht="15" customHeight="1">
      <c r="A57" s="1"/>
      <c r="B57" s="657" t="s">
        <v>732</v>
      </c>
      <c r="C57" s="654" t="s">
        <v>70</v>
      </c>
      <c r="D57" s="517"/>
    </row>
    <row r="58" spans="1:9" ht="15" customHeight="1">
      <c r="A58" s="1"/>
      <c r="B58" s="657" t="s">
        <v>733</v>
      </c>
      <c r="C58" s="654" t="s">
        <v>1093</v>
      </c>
      <c r="D58" s="517"/>
    </row>
    <row r="59" spans="1:9" ht="15" customHeight="1">
      <c r="A59" s="545"/>
      <c r="B59" s="657" t="s">
        <v>734</v>
      </c>
      <c r="C59" s="729" t="s">
        <v>1135</v>
      </c>
      <c r="D59" s="126"/>
      <c r="E59" s="126"/>
      <c r="F59" s="126"/>
      <c r="G59" s="126"/>
    </row>
    <row r="60" spans="1:9">
      <c r="A60" s="230"/>
      <c r="B60" s="230"/>
      <c r="C60" s="230"/>
      <c r="D60" s="230"/>
      <c r="E60" s="230"/>
      <c r="F60" s="230"/>
      <c r="G60" s="230"/>
      <c r="H60" s="230"/>
      <c r="I60" s="230"/>
    </row>
    <row r="61" spans="1:9" ht="13.5" customHeight="1">
      <c r="A61" s="542" t="s">
        <v>758</v>
      </c>
      <c r="B61" s="543" t="s">
        <v>100</v>
      </c>
      <c r="C61" s="543" t="s">
        <v>813</v>
      </c>
      <c r="D61" s="230"/>
      <c r="E61" s="230"/>
      <c r="F61" s="230"/>
      <c r="G61" s="230"/>
      <c r="H61" s="230"/>
      <c r="I61" s="230"/>
    </row>
    <row r="62" spans="1:9">
      <c r="A62" s="230"/>
      <c r="B62" s="543"/>
      <c r="C62" s="543"/>
      <c r="D62" s="230"/>
      <c r="E62" s="230"/>
      <c r="F62" s="230"/>
      <c r="G62" s="230"/>
      <c r="H62" s="230"/>
      <c r="I62" s="230"/>
    </row>
    <row r="63" spans="1:9" ht="13.5" customHeight="1">
      <c r="A63" s="542" t="s">
        <v>759</v>
      </c>
      <c r="B63" s="543" t="s">
        <v>108</v>
      </c>
      <c r="C63" s="543" t="s">
        <v>581</v>
      </c>
      <c r="D63" s="230"/>
      <c r="E63" s="230"/>
      <c r="F63" s="230"/>
      <c r="G63" s="230"/>
      <c r="H63" s="230"/>
      <c r="I63" s="230"/>
    </row>
    <row r="64" spans="1:9">
      <c r="A64" s="1"/>
      <c r="B64" s="543" t="s">
        <v>109</v>
      </c>
      <c r="C64" s="543" t="s">
        <v>111</v>
      </c>
      <c r="D64" s="230"/>
      <c r="E64" s="230"/>
      <c r="F64" s="230"/>
      <c r="G64" s="230"/>
      <c r="H64" s="230"/>
      <c r="I64" s="230"/>
    </row>
    <row r="65" spans="1:9">
      <c r="A65" s="230"/>
      <c r="B65" s="543" t="s">
        <v>110</v>
      </c>
      <c r="C65" s="543" t="s">
        <v>260</v>
      </c>
      <c r="D65" s="230"/>
      <c r="E65" s="230"/>
      <c r="F65" s="230"/>
      <c r="G65" s="230"/>
      <c r="H65" s="230"/>
      <c r="I65" s="230"/>
    </row>
    <row r="66" spans="1:9">
      <c r="A66" s="230"/>
      <c r="B66" s="543" t="s">
        <v>112</v>
      </c>
      <c r="C66" s="543" t="s">
        <v>261</v>
      </c>
      <c r="D66" s="230"/>
      <c r="E66" s="230"/>
      <c r="F66" s="230"/>
      <c r="G66" s="230"/>
      <c r="H66" s="230"/>
      <c r="I66" s="230"/>
    </row>
    <row r="67" spans="1:9">
      <c r="A67" s="230"/>
      <c r="B67" s="543"/>
      <c r="C67" s="543"/>
      <c r="D67" s="230"/>
      <c r="E67" s="230"/>
      <c r="F67" s="230"/>
      <c r="G67" s="230"/>
      <c r="H67" s="230"/>
      <c r="I67" s="230"/>
    </row>
    <row r="68" spans="1:9">
      <c r="A68" s="542" t="s">
        <v>116</v>
      </c>
      <c r="B68" s="543" t="s">
        <v>113</v>
      </c>
      <c r="C68" s="543" t="s">
        <v>578</v>
      </c>
      <c r="D68" s="230"/>
      <c r="E68" s="230"/>
      <c r="F68" s="230"/>
      <c r="G68" s="230"/>
      <c r="H68" s="230"/>
      <c r="I68" s="230"/>
    </row>
    <row r="69" spans="1:9">
      <c r="A69" s="230"/>
      <c r="B69" s="543" t="s">
        <v>114</v>
      </c>
      <c r="C69" s="543" t="s">
        <v>262</v>
      </c>
      <c r="D69" s="230"/>
      <c r="E69" s="230"/>
      <c r="F69" s="230"/>
      <c r="G69" s="230"/>
      <c r="H69" s="230"/>
      <c r="I69" s="230"/>
    </row>
    <row r="70" spans="1:9">
      <c r="A70" s="230"/>
      <c r="B70" s="230"/>
      <c r="C70" s="230"/>
      <c r="D70" s="230"/>
      <c r="E70" s="230"/>
      <c r="F70" s="230"/>
      <c r="G70" s="230"/>
      <c r="H70" s="230"/>
      <c r="I70" s="230"/>
    </row>
    <row r="71" spans="1:9">
      <c r="A71" s="542" t="s">
        <v>814</v>
      </c>
      <c r="B71" s="543" t="s">
        <v>115</v>
      </c>
      <c r="C71" s="543" t="s">
        <v>263</v>
      </c>
      <c r="D71" s="230"/>
      <c r="E71" s="230"/>
      <c r="F71" s="230"/>
      <c r="G71" s="230"/>
      <c r="H71" s="230"/>
      <c r="I71" s="230"/>
    </row>
    <row r="72" spans="1:9">
      <c r="A72" s="230"/>
      <c r="B72" s="543" t="s">
        <v>146</v>
      </c>
      <c r="C72" s="543" t="s">
        <v>36</v>
      </c>
      <c r="D72" s="230"/>
      <c r="E72" s="230"/>
      <c r="F72" s="230"/>
      <c r="G72" s="230"/>
      <c r="H72" s="230"/>
      <c r="I72" s="230"/>
    </row>
    <row r="73" spans="1:9">
      <c r="A73" s="230"/>
      <c r="B73" s="543" t="s">
        <v>147</v>
      </c>
      <c r="C73" s="543" t="s">
        <v>7</v>
      </c>
      <c r="D73" s="230"/>
      <c r="E73" s="230"/>
      <c r="F73" s="230"/>
      <c r="G73" s="230"/>
      <c r="H73" s="230"/>
      <c r="I73" s="230"/>
    </row>
  </sheetData>
  <phoneticPr fontId="0" type="noConversion"/>
  <hyperlinks>
    <hyperlink ref="C36" location="'3.3.4'!A1" display="Primärenergieverbrauch im Inland mit Umwandlungsverlusten und Eigenverbrauch bei den Energieerzeugern (TJ)"/>
    <hyperlink ref="C15" location="'3.1.2'!A1" display="Berechnung von Aufkommen und Verwendung von Energie, sowie Primärenergieverbrauch (Staffelrechnung)"/>
    <hyperlink ref="C19" location="'3.2.2'!A1" display="Verwendung von Energie nach Produktionsbereichen und privaten Haushalten - Inländerkonzept (TJ)"/>
    <hyperlink ref="C30" location="'3.3.1'!A1" display="Primärenergieverbrauch im Inland mit Verteilung von Umwandlungsverlusten und Eigenverbrauch der Kraftwerke auf Endverbraucher (TJ)"/>
    <hyperlink ref="C34" location="'3.3.3.1'!A1" display="Umrechnung der Umwandlungsverluste und des Eigenverbrauchs der Kraftwerke auf Endverbraucher nach Verbraucherkategorien"/>
    <hyperlink ref="C25" location="'3.2.4'!A1" display="Umwandlungsbereiche: Umwandlungseinsatz und Umwandlungsausstoss"/>
    <hyperlink ref="C35" location="'3.3.3.2'!A1" display="Zuordnung Umwandlungsverluste und Eigenverbrauch der Kraftwerke auf Endverbraucher (Differenzentabelle)"/>
    <hyperlink ref="C26" location="'3.2.5'!A1" display="Stromerzeugung: Brennstoffeinsatz und Bruttostromerzeugung nach Kraftwerksarten"/>
    <hyperlink ref="C31" location="'3.3.2'!A1" display="Primärenergieintensität im Inland - Kraftwerksverluste und Eigenverbrauch beim Verbraucher (1995 = 100)"/>
    <hyperlink ref="C37" location="'3.3.5'!A1" display="Primärenergieintensität im Inland - Kraftwerksverluste und Eigenverbrauch beim Energieerzeuger (1995 = 100)"/>
    <hyperlink ref="C18" location="'3.2.1'!A1" display="Verwendung von Energie nach Energieträgern - Inländerkonzept (TJ)"/>
    <hyperlink ref="C27" location="'3.2.6'!A1" display="Stromerzeugung und Brennstoffeinsatz nach Energieträgern"/>
    <hyperlink ref="C40" location="'3.3.6.1'!A1" display="Energieverbrauch der privaten Haushalte für Wohnen nach Energieträgern und nach Anwendungsbereichen 1995 bis 2006 "/>
    <hyperlink ref="C41" location="'3.3.6.2'!A1" display="Energieverbrauch der privaten Haushalte für Wohnen 1995 bis 2006 (temperaturbereinigt) (PJ)"/>
    <hyperlink ref="C49" location="'3.4.1'!A1" display="Kumulierter Primärenergieverbrauch der Letzten Verwendung 2005 (TJ)"/>
    <hyperlink ref="C42" location="'3.3.6.3'!A1" display="Energieverbrauch der privaten Haushalte für Wohnen 1995 bis 2006 (temperaturbereinigt) (TWh)"/>
    <hyperlink ref="C44" location="'3.3.6.5'!A1" display="CO2-Emissionen der privaten Haushalte nach Anwendungsbereichen"/>
    <hyperlink ref="C43" location="'3.3.6.4'!A1" display="Energieverbrauch je Haushalt für Wohnen 1995 bis 2007 (temperaturbereinigt)*"/>
    <hyperlink ref="C14" location="'3.1.1'!A1" display="Aufkommen und Verwendung von Energie - Aggregate und Kennziffern -"/>
    <hyperlink ref="C45" location="'3.3.6.6'!A1" display="Energie für Raumwärme nach Haushaltsgrößenklassen"/>
    <hyperlink ref="C46" location="'3.3.6.7'!A1" display="Energie für Raumwärme nach Gebäudetyp, Energieträgern und Wohnfläche 2006 und 2011"/>
    <hyperlink ref="C50" location="'3.4.2'!A1" display="Energiegehalt der Güter der letzten Verwendung 2008 (TJ)"/>
    <hyperlink ref="C10" location="Einführung!A1" display="Einführung und Erläuterungen zu den Tabellen"/>
    <hyperlink ref="C11" location="Glossar!A1" display="Glossar"/>
    <hyperlink ref="C21" location="'3.2.3.1'!A1" display="Verwendung von Energie nach Energieträgern und Produktionsbereichen 2000 - Inländerkonzept (TJ)"/>
    <hyperlink ref="C22" location="'3.2.3.2'!A1" display="Verwendung von Energie nach Energieträgern und Produktionsbereichen 2005 - Inländerkonzept (TJ)"/>
    <hyperlink ref="C23" location="'3.2.3.3'!A1" display="Verwendung von Energie nach Energieträgern und Produktionsbereichen 2010 - Inländerkonzept (TJ)"/>
    <hyperlink ref="C51" location="'3.4.3'!A1" display="Energieverbrauch der Produktionsbereiche im In- und Ausland bei der Herstellung der Güter der letzten Verwendung 2008 "/>
    <hyperlink ref="C56" location="'3.5.2.1'!A1" display="Emissionsrelevanter Energieverbrauch im Inland  nach Energieträgern 2000 (TJ)"/>
    <hyperlink ref="C57" location="'3.5.2.2'!A1" display="Emissionsrelevanter Energieverbrauch im Inland  nach Energieträgern 2005 (TJ)"/>
    <hyperlink ref="C58" location="'3.5.2.3'!A1" display="Emissionsrelevanter Energieverbrauch im Inland  nach Energieträgern 2010 (TJ)"/>
    <hyperlink ref="B14" location="'3.1.1'!A1" display="3.1.1"/>
    <hyperlink ref="B15" location="'3.1.2'!A1" display="3.1.2"/>
    <hyperlink ref="B18" location="'3.2.1'!A1" display="3.2.1"/>
    <hyperlink ref="B19" location="'3.2.2'!A1" display="3.2.2"/>
    <hyperlink ref="B21" location="'3.2.3.1'!A1" display="3.2.3.1"/>
    <hyperlink ref="B22" location="'3.2.3.2'!A1" display="3.2.3.2"/>
    <hyperlink ref="B23" location="'3.2.3.3'!A1" display="3.2.3.3"/>
    <hyperlink ref="B25" location="'3.2.4'!A1" display="3.2.4"/>
    <hyperlink ref="B26" location="'3.2.5'!A1" display="3.2.5"/>
    <hyperlink ref="B27" location="'3.2.6'!A1" display="3.2.6"/>
    <hyperlink ref="B30" location="'3.3.1'!A1" display="3.3.1"/>
    <hyperlink ref="B31" location="'3.3.2'!A1" display="3.3.2"/>
    <hyperlink ref="B34" location="'3.3.3.1'!A1" display="3.3.3.1"/>
    <hyperlink ref="B35" location="'3.3.3.2'!A1" display="3.3.3.2"/>
    <hyperlink ref="B36" location="'3.3.4'!A1" display="3.3.4"/>
    <hyperlink ref="B37" location="'3.3.5'!A1" display="3.3.5"/>
    <hyperlink ref="B40" location="'3.3.6.1'!A1" display="3.3.6.1"/>
    <hyperlink ref="B41" location="'3.3.6.2'!A1" display="3.3.6.2"/>
    <hyperlink ref="B42" location="'3.3.6.3'!A1" display="3.3.6.3"/>
    <hyperlink ref="B43" location="'3.3.6.4'!A1" display="3.3.6.4"/>
    <hyperlink ref="B44" location="'3.3.6.5'!A1" display="3.3.6.5"/>
    <hyperlink ref="B45" location="'3.3.6.6'!A1" display="3.3.6.6"/>
    <hyperlink ref="B46" location="'3.3.6.7'!A1" display="3.3.6.7"/>
    <hyperlink ref="B49" location="'3.4.1'!A1" display="3.4.1"/>
    <hyperlink ref="B50" location="'3.4.2'!A1" display="3.4.2"/>
    <hyperlink ref="B51" location="'3.4.3'!A1" display="3.4.3"/>
    <hyperlink ref="B56" location="'3.5.2.1'!A1" display="3.5.2.1"/>
    <hyperlink ref="B57" location="'3.5.2.2'!A1" display="3.5.2.2"/>
    <hyperlink ref="B58" location="'3.5.2.3'!A1" display="3.5.2.3"/>
    <hyperlink ref="C54" location="'3.5.1'!A1" display="Emissionsrelevanter Energieverbrauch nach Produktionsbereichen und privaten Haushalten im Inland (TJ)"/>
    <hyperlink ref="B54" location="'3.5.1'!A1" display="3.5.1"/>
    <hyperlink ref="C59" location="'3.5.3'!A1" display="Emissionsrelevanter Energieverbrauch nach Wirtschaftsbereichen und privaten Haushalten im Inland (TJ)"/>
    <hyperlink ref="B59" location="'3.5.3'!A1" display="3.5.3"/>
  </hyperlinks>
  <pageMargins left="0.59055118110236227" right="0.39370078740157483" top="0.78740157480314965" bottom="0.59055118110236227" header="0.11811023622047245" footer="0.11811023622047245"/>
  <pageSetup paperSize="9" scale="80" orientation="portrait" horizontalDpi="96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  <rowBreaks count="1" manualBreakCount="1">
    <brk id="60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O1616"/>
  <sheetViews>
    <sheetView workbookViewId="0"/>
  </sheetViews>
  <sheetFormatPr baseColWidth="10" defaultRowHeight="11.25"/>
  <cols>
    <col min="1" max="1" width="3.85546875" style="21" customWidth="1"/>
    <col min="2" max="2" width="9.140625" style="21" customWidth="1"/>
    <col min="3" max="3" width="55.42578125" style="21" customWidth="1"/>
    <col min="4" max="6" width="9.7109375" style="21" customWidth="1"/>
    <col min="7" max="15" width="9.7109375" style="28" customWidth="1"/>
    <col min="16" max="16384" width="11.42578125" style="21"/>
  </cols>
  <sheetData>
    <row r="1" spans="1:15" s="24" customFormat="1" ht="19.5" customHeight="1">
      <c r="A1" s="34" t="s">
        <v>1027</v>
      </c>
      <c r="B1" s="273"/>
      <c r="C1" s="273"/>
      <c r="E1" s="34"/>
      <c r="F1" s="273"/>
      <c r="H1" s="25"/>
      <c r="I1" s="25"/>
      <c r="J1" s="35"/>
      <c r="K1" s="35"/>
      <c r="L1" s="35"/>
      <c r="M1" s="35"/>
      <c r="N1" s="35"/>
      <c r="O1" s="35"/>
    </row>
    <row r="2" spans="1:15" s="24" customFormat="1" ht="19.5" customHeight="1">
      <c r="A2" s="76" t="s">
        <v>252</v>
      </c>
      <c r="B2" s="76"/>
      <c r="C2" s="82"/>
      <c r="E2" s="76"/>
      <c r="F2" s="82"/>
      <c r="H2" s="25"/>
      <c r="I2" s="25"/>
      <c r="J2" s="35"/>
      <c r="K2" s="35"/>
      <c r="L2" s="35"/>
      <c r="M2" s="35"/>
      <c r="N2" s="35"/>
      <c r="O2" s="35"/>
    </row>
    <row r="3" spans="1:15" ht="12" customHeight="1">
      <c r="C3" s="27"/>
    </row>
    <row r="4" spans="1:15" s="28" customFormat="1" ht="30" customHeight="1">
      <c r="A4" s="44" t="s">
        <v>781</v>
      </c>
      <c r="B4" s="45" t="s">
        <v>580</v>
      </c>
      <c r="C4" s="45" t="s">
        <v>58</v>
      </c>
      <c r="D4" s="46">
        <v>2000</v>
      </c>
      <c r="E4" s="47">
        <v>2001</v>
      </c>
      <c r="F4" s="46">
        <v>2002</v>
      </c>
      <c r="G4" s="46">
        <v>2003</v>
      </c>
      <c r="H4" s="46">
        <v>2004</v>
      </c>
      <c r="I4" s="46">
        <v>2005</v>
      </c>
      <c r="J4" s="46">
        <v>2006</v>
      </c>
      <c r="K4" s="46">
        <v>2007</v>
      </c>
      <c r="L4" s="46">
        <v>2008</v>
      </c>
      <c r="M4" s="46">
        <v>2009</v>
      </c>
      <c r="N4" s="46">
        <v>2010</v>
      </c>
      <c r="O4" s="46">
        <v>2011</v>
      </c>
    </row>
    <row r="5" spans="1:15" s="361" customFormat="1" ht="5.0999999999999996" customHeight="1">
      <c r="A5" s="251"/>
      <c r="B5" s="318"/>
      <c r="C5" s="321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</row>
    <row r="6" spans="1:15" s="52" customFormat="1" ht="12.75" customHeight="1">
      <c r="A6" s="79">
        <v>1</v>
      </c>
      <c r="B6" s="98" t="s">
        <v>178</v>
      </c>
      <c r="C6" s="385" t="s">
        <v>332</v>
      </c>
      <c r="D6" s="591">
        <v>77.779851989036786</v>
      </c>
      <c r="E6" s="591">
        <v>70.868822355139272</v>
      </c>
      <c r="F6" s="591">
        <v>84.678643533951259</v>
      </c>
      <c r="G6" s="591">
        <v>88.313318748232106</v>
      </c>
      <c r="H6" s="591">
        <v>73.231434307987399</v>
      </c>
      <c r="I6" s="689">
        <v>100</v>
      </c>
      <c r="J6" s="591">
        <v>96.858839833693764</v>
      </c>
      <c r="K6" s="591">
        <v>85.25434007330152</v>
      </c>
      <c r="L6" s="591">
        <v>80.627781271041258</v>
      </c>
      <c r="M6" s="591">
        <v>116.20156445178773</v>
      </c>
      <c r="N6" s="591">
        <v>121.49956364273172</v>
      </c>
      <c r="O6" s="591">
        <v>103.86894947164569</v>
      </c>
    </row>
    <row r="7" spans="1:15" s="52" customFormat="1" ht="12.75" customHeight="1">
      <c r="A7" s="79">
        <v>2</v>
      </c>
      <c r="B7" s="98" t="s">
        <v>181</v>
      </c>
      <c r="C7" s="385" t="s">
        <v>336</v>
      </c>
      <c r="D7" s="591">
        <v>75.72384652852368</v>
      </c>
      <c r="E7" s="591">
        <v>75.532794108294439</v>
      </c>
      <c r="F7" s="591">
        <v>72.110812075238258</v>
      </c>
      <c r="G7" s="591">
        <v>75.712720426637986</v>
      </c>
      <c r="H7" s="591">
        <v>93.278508804192299</v>
      </c>
      <c r="I7" s="689">
        <v>100</v>
      </c>
      <c r="J7" s="591">
        <v>75.351373797660116</v>
      </c>
      <c r="K7" s="591">
        <v>67.871089617410263</v>
      </c>
      <c r="L7" s="591">
        <v>78.245902962455787</v>
      </c>
      <c r="M7" s="591">
        <v>72.689319812827719</v>
      </c>
      <c r="N7" s="591">
        <v>69.54268420031616</v>
      </c>
      <c r="O7" s="591">
        <v>84.527074059235289</v>
      </c>
    </row>
    <row r="8" spans="1:15" s="52" customFormat="1" ht="12.75" customHeight="1">
      <c r="A8" s="79">
        <v>3</v>
      </c>
      <c r="B8" s="98" t="s">
        <v>184</v>
      </c>
      <c r="C8" s="385" t="s">
        <v>56</v>
      </c>
      <c r="D8" s="591">
        <v>97.483298598282417</v>
      </c>
      <c r="E8" s="591">
        <v>95.431097825097382</v>
      </c>
      <c r="F8" s="591">
        <v>96.477007735037702</v>
      </c>
      <c r="G8" s="591">
        <v>100.59091567142823</v>
      </c>
      <c r="H8" s="591">
        <v>99.858088583357969</v>
      </c>
      <c r="I8" s="689">
        <v>100</v>
      </c>
      <c r="J8" s="591">
        <v>92.056528208188311</v>
      </c>
      <c r="K8" s="591">
        <v>87.683497121868285</v>
      </c>
      <c r="L8" s="591">
        <v>89.188886490966084</v>
      </c>
      <c r="M8" s="591">
        <v>98.369614492224898</v>
      </c>
      <c r="N8" s="591">
        <v>91.942000772138954</v>
      </c>
      <c r="O8" s="591">
        <v>86.604666331387151</v>
      </c>
    </row>
    <row r="9" spans="1:15" s="50" customFormat="1" ht="12.75" customHeight="1">
      <c r="A9" s="79">
        <v>4</v>
      </c>
      <c r="B9" s="98" t="s">
        <v>203</v>
      </c>
      <c r="C9" s="385" t="s">
        <v>350</v>
      </c>
      <c r="D9" s="591">
        <v>112.38871916092921</v>
      </c>
      <c r="E9" s="591">
        <v>104.85851540189113</v>
      </c>
      <c r="F9" s="591">
        <v>104.07252558646454</v>
      </c>
      <c r="G9" s="591">
        <v>98.82835469168937</v>
      </c>
      <c r="H9" s="591">
        <v>100.04717444134998</v>
      </c>
      <c r="I9" s="689">
        <v>100</v>
      </c>
      <c r="J9" s="591">
        <v>102.48601727620552</v>
      </c>
      <c r="K9" s="591">
        <v>101.19749883173419</v>
      </c>
      <c r="L9" s="591">
        <v>102.45528118116299</v>
      </c>
      <c r="M9" s="591">
        <v>87.557911062511209</v>
      </c>
      <c r="N9" s="591">
        <v>98.463338463481222</v>
      </c>
      <c r="O9" s="591">
        <v>97.546291114707628</v>
      </c>
    </row>
    <row r="10" spans="1:15" s="51" customFormat="1" ht="12.75" customHeight="1">
      <c r="A10" s="79">
        <v>5</v>
      </c>
      <c r="B10" s="98" t="s">
        <v>208</v>
      </c>
      <c r="C10" s="385" t="s">
        <v>353</v>
      </c>
      <c r="D10" s="591">
        <v>151.97768973230379</v>
      </c>
      <c r="E10" s="591">
        <v>140.19419812046687</v>
      </c>
      <c r="F10" s="591">
        <v>131.98288339414904</v>
      </c>
      <c r="G10" s="591">
        <v>104.43427840219218</v>
      </c>
      <c r="H10" s="591">
        <v>106.13986518299066</v>
      </c>
      <c r="I10" s="689">
        <v>100</v>
      </c>
      <c r="J10" s="591">
        <v>111.27492824812148</v>
      </c>
      <c r="K10" s="591">
        <v>110.21675608825667</v>
      </c>
      <c r="L10" s="591">
        <v>99.080188362535367</v>
      </c>
      <c r="M10" s="591">
        <v>117.54259313173779</v>
      </c>
      <c r="N10" s="591">
        <v>106.90764788433071</v>
      </c>
      <c r="O10" s="591">
        <v>92.730361749207404</v>
      </c>
    </row>
    <row r="11" spans="1:15" s="52" customFormat="1" ht="12.75" customHeight="1">
      <c r="A11" s="79">
        <v>6</v>
      </c>
      <c r="B11" s="98" t="s">
        <v>215</v>
      </c>
      <c r="C11" s="385" t="s">
        <v>745</v>
      </c>
      <c r="D11" s="591">
        <v>100.61718805520086</v>
      </c>
      <c r="E11" s="591">
        <v>102.40353531172755</v>
      </c>
      <c r="F11" s="591">
        <v>101.37112423727103</v>
      </c>
      <c r="G11" s="591">
        <v>99.771355592507646</v>
      </c>
      <c r="H11" s="591">
        <v>96.380355515704295</v>
      </c>
      <c r="I11" s="689">
        <v>100</v>
      </c>
      <c r="J11" s="591">
        <v>99.742711488522687</v>
      </c>
      <c r="K11" s="591">
        <v>112.5929471850591</v>
      </c>
      <c r="L11" s="591">
        <v>107.98317614024029</v>
      </c>
      <c r="M11" s="591">
        <v>102.31359086264298</v>
      </c>
      <c r="N11" s="591">
        <v>99.455088353586035</v>
      </c>
      <c r="O11" s="591">
        <v>98.33495408588999</v>
      </c>
    </row>
    <row r="12" spans="1:15" s="52" customFormat="1" ht="12.75" customHeight="1">
      <c r="A12" s="79">
        <v>7</v>
      </c>
      <c r="B12" s="98" t="s">
        <v>218</v>
      </c>
      <c r="C12" s="385" t="s">
        <v>362</v>
      </c>
      <c r="D12" s="591">
        <v>112.47483880322116</v>
      </c>
      <c r="E12" s="591">
        <v>112.11507129102576</v>
      </c>
      <c r="F12" s="591">
        <v>110.61025782259166</v>
      </c>
      <c r="G12" s="591">
        <v>106.11310755665242</v>
      </c>
      <c r="H12" s="591">
        <v>104.41682614114632</v>
      </c>
      <c r="I12" s="689">
        <v>100</v>
      </c>
      <c r="J12" s="591">
        <v>99.497718045466115</v>
      </c>
      <c r="K12" s="591">
        <v>79.519107897283462</v>
      </c>
      <c r="L12" s="591">
        <v>83.964590033161301</v>
      </c>
      <c r="M12" s="591">
        <v>84.293520573187166</v>
      </c>
      <c r="N12" s="591">
        <v>93.530755920692087</v>
      </c>
      <c r="O12" s="591">
        <v>85.337252047499689</v>
      </c>
    </row>
    <row r="13" spans="1:15" s="52" customFormat="1" ht="12.75" customHeight="1">
      <c r="A13" s="79">
        <v>8</v>
      </c>
      <c r="B13" s="98" t="s">
        <v>219</v>
      </c>
      <c r="C13" s="385" t="s">
        <v>220</v>
      </c>
      <c r="D13" s="591">
        <v>100.975535228787</v>
      </c>
      <c r="E13" s="591">
        <v>97.825803828377943</v>
      </c>
      <c r="F13" s="591">
        <v>95.294937201389189</v>
      </c>
      <c r="G13" s="591">
        <v>96.9665009005722</v>
      </c>
      <c r="H13" s="591">
        <v>97.59481773352266</v>
      </c>
      <c r="I13" s="689">
        <v>100</v>
      </c>
      <c r="J13" s="591">
        <v>100.54264004360967</v>
      </c>
      <c r="K13" s="591">
        <v>95.562043034954939</v>
      </c>
      <c r="L13" s="591">
        <v>93.80447459855877</v>
      </c>
      <c r="M13" s="591">
        <v>103.03467269785574</v>
      </c>
      <c r="N13" s="591">
        <v>97.534514617919015</v>
      </c>
      <c r="O13" s="591">
        <v>89.981797768951594</v>
      </c>
    </row>
    <row r="14" spans="1:15" s="52" customFormat="1" ht="12.75" customHeight="1">
      <c r="A14" s="79">
        <v>9</v>
      </c>
      <c r="B14" s="98" t="s">
        <v>225</v>
      </c>
      <c r="C14" s="385" t="s">
        <v>369</v>
      </c>
      <c r="D14" s="591">
        <v>90.62348156452255</v>
      </c>
      <c r="E14" s="591">
        <v>97.320538505532966</v>
      </c>
      <c r="F14" s="591">
        <v>104.04998604759706</v>
      </c>
      <c r="G14" s="591">
        <v>102.53833049621682</v>
      </c>
      <c r="H14" s="591">
        <v>101.29459483820489</v>
      </c>
      <c r="I14" s="689">
        <v>100</v>
      </c>
      <c r="J14" s="591">
        <v>99.08626991454436</v>
      </c>
      <c r="K14" s="591">
        <v>78.489388704572534</v>
      </c>
      <c r="L14" s="591">
        <v>88.613004564738333</v>
      </c>
      <c r="M14" s="591">
        <v>80.983023037449371</v>
      </c>
      <c r="N14" s="591">
        <v>94.608086974435281</v>
      </c>
      <c r="O14" s="591">
        <v>84.706763863099226</v>
      </c>
    </row>
    <row r="15" spans="1:15" s="52" customFormat="1" ht="12.75" customHeight="1">
      <c r="A15" s="79">
        <v>10</v>
      </c>
      <c r="B15" s="98" t="s">
        <v>674</v>
      </c>
      <c r="C15" s="385" t="s">
        <v>227</v>
      </c>
      <c r="D15" s="591">
        <v>83.967011300457258</v>
      </c>
      <c r="E15" s="591">
        <v>90.033038812528105</v>
      </c>
      <c r="F15" s="591">
        <v>79.947998045957462</v>
      </c>
      <c r="G15" s="591">
        <v>91.903369369067292</v>
      </c>
      <c r="H15" s="591">
        <v>97.903430842664491</v>
      </c>
      <c r="I15" s="689">
        <v>100</v>
      </c>
      <c r="J15" s="591">
        <v>100.0039517606164</v>
      </c>
      <c r="K15" s="591">
        <v>89.350484379509183</v>
      </c>
      <c r="L15" s="591">
        <v>92.682861829038643</v>
      </c>
      <c r="M15" s="591">
        <v>75.590988173199065</v>
      </c>
      <c r="N15" s="591">
        <v>80.918215654803049</v>
      </c>
      <c r="O15" s="591">
        <v>69.318183763064042</v>
      </c>
    </row>
    <row r="16" spans="1:15" s="52" customFormat="1" ht="12.75" customHeight="1">
      <c r="A16" s="79">
        <v>11</v>
      </c>
      <c r="B16" s="98" t="s">
        <v>675</v>
      </c>
      <c r="C16" s="385" t="s">
        <v>61</v>
      </c>
      <c r="D16" s="591">
        <v>119.77259889702785</v>
      </c>
      <c r="E16" s="591">
        <v>130.04397610141601</v>
      </c>
      <c r="F16" s="591">
        <v>125.40434363976156</v>
      </c>
      <c r="G16" s="591">
        <v>111.7470772695154</v>
      </c>
      <c r="H16" s="591">
        <v>96.987916455949502</v>
      </c>
      <c r="I16" s="689">
        <v>100</v>
      </c>
      <c r="J16" s="591">
        <v>107.23926960575302</v>
      </c>
      <c r="K16" s="591">
        <v>96.01419013466689</v>
      </c>
      <c r="L16" s="591">
        <v>91.320347978159106</v>
      </c>
      <c r="M16" s="591">
        <v>96.889826197624359</v>
      </c>
      <c r="N16" s="591">
        <v>93.773551019698829</v>
      </c>
      <c r="O16" s="591">
        <v>85.113823827689444</v>
      </c>
    </row>
    <row r="17" spans="1:15" s="52" customFormat="1" ht="12.75" customHeight="1">
      <c r="A17" s="79">
        <v>12</v>
      </c>
      <c r="B17" s="98" t="s">
        <v>676</v>
      </c>
      <c r="C17" s="385" t="s">
        <v>370</v>
      </c>
      <c r="D17" s="591">
        <v>84.243189007214553</v>
      </c>
      <c r="E17" s="591">
        <v>97.818319731284433</v>
      </c>
      <c r="F17" s="591">
        <v>95.988790832497713</v>
      </c>
      <c r="G17" s="591">
        <v>100.39841345128255</v>
      </c>
      <c r="H17" s="591">
        <v>101.09350546555775</v>
      </c>
      <c r="I17" s="689">
        <v>100</v>
      </c>
      <c r="J17" s="591">
        <v>109.93276492909514</v>
      </c>
      <c r="K17" s="591">
        <v>96.153215199002517</v>
      </c>
      <c r="L17" s="591">
        <v>98.312017254942191</v>
      </c>
      <c r="M17" s="591">
        <v>102.15328414264751</v>
      </c>
      <c r="N17" s="591">
        <v>103.61993519228683</v>
      </c>
      <c r="O17" s="591">
        <v>94.680547969303376</v>
      </c>
    </row>
    <row r="18" spans="1:15" s="52" customFormat="1" ht="12.75" customHeight="1">
      <c r="A18" s="79">
        <v>13</v>
      </c>
      <c r="B18" s="98" t="s">
        <v>677</v>
      </c>
      <c r="C18" s="385" t="s">
        <v>228</v>
      </c>
      <c r="D18" s="591">
        <v>91.934024336058428</v>
      </c>
      <c r="E18" s="591">
        <v>96.474544542040832</v>
      </c>
      <c r="F18" s="591">
        <v>98.423148716130314</v>
      </c>
      <c r="G18" s="591">
        <v>95.834112113567429</v>
      </c>
      <c r="H18" s="591">
        <v>98.656288700402655</v>
      </c>
      <c r="I18" s="689">
        <v>100</v>
      </c>
      <c r="J18" s="591">
        <v>103.83468594277912</v>
      </c>
      <c r="K18" s="591">
        <v>91.671811774451584</v>
      </c>
      <c r="L18" s="591">
        <v>97.218531558357029</v>
      </c>
      <c r="M18" s="591">
        <v>107.16817572168993</v>
      </c>
      <c r="N18" s="591">
        <v>105.51070046340125</v>
      </c>
      <c r="O18" s="591">
        <v>97.741595459732906</v>
      </c>
    </row>
    <row r="19" spans="1:15" s="52" customFormat="1" ht="12.75" customHeight="1">
      <c r="A19" s="79">
        <v>14</v>
      </c>
      <c r="B19" s="98" t="s">
        <v>678</v>
      </c>
      <c r="C19" s="385" t="s">
        <v>229</v>
      </c>
      <c r="D19" s="591">
        <v>124.49959795052723</v>
      </c>
      <c r="E19" s="591">
        <v>123.69543486291788</v>
      </c>
      <c r="F19" s="591">
        <v>125.27008081637231</v>
      </c>
      <c r="G19" s="591">
        <v>119.10150210907113</v>
      </c>
      <c r="H19" s="591">
        <v>108.73738636193606</v>
      </c>
      <c r="I19" s="689">
        <v>100</v>
      </c>
      <c r="J19" s="591">
        <v>98.155654445481019</v>
      </c>
      <c r="K19" s="591">
        <v>91.054131108381682</v>
      </c>
      <c r="L19" s="591">
        <v>94.889229118922614</v>
      </c>
      <c r="M19" s="591">
        <v>109.65298873145932</v>
      </c>
      <c r="N19" s="591">
        <v>105.29254547486092</v>
      </c>
      <c r="O19" s="591">
        <v>100.34584080287638</v>
      </c>
    </row>
    <row r="20" spans="1:15" s="52" customFormat="1" ht="12.75" customHeight="1">
      <c r="A20" s="79">
        <v>15</v>
      </c>
      <c r="B20" s="98" t="s">
        <v>679</v>
      </c>
      <c r="C20" s="385" t="s">
        <v>371</v>
      </c>
      <c r="D20" s="591">
        <v>112.5422275328845</v>
      </c>
      <c r="E20" s="591">
        <v>107.70379604170233</v>
      </c>
      <c r="F20" s="591">
        <v>106.26765472367367</v>
      </c>
      <c r="G20" s="591">
        <v>104.35556600816602</v>
      </c>
      <c r="H20" s="591">
        <v>100.75031035677289</v>
      </c>
      <c r="I20" s="689">
        <v>100</v>
      </c>
      <c r="J20" s="591">
        <v>115.50877588378692</v>
      </c>
      <c r="K20" s="591">
        <v>97.737450832452211</v>
      </c>
      <c r="L20" s="591">
        <v>108.61378212804983</v>
      </c>
      <c r="M20" s="591">
        <v>95.464872487182816</v>
      </c>
      <c r="N20" s="591">
        <v>98.702673196586062</v>
      </c>
      <c r="O20" s="591">
        <v>87.308429566651341</v>
      </c>
    </row>
    <row r="21" spans="1:15" s="52" customFormat="1" ht="12.75" customHeight="1">
      <c r="A21" s="79">
        <v>16</v>
      </c>
      <c r="B21" s="98" t="s">
        <v>231</v>
      </c>
      <c r="C21" s="385" t="s">
        <v>258</v>
      </c>
      <c r="D21" s="591">
        <v>92.983180216813906</v>
      </c>
      <c r="E21" s="591">
        <v>102.57954203978407</v>
      </c>
      <c r="F21" s="591">
        <v>94.696803391194308</v>
      </c>
      <c r="G21" s="591">
        <v>98.711948046071413</v>
      </c>
      <c r="H21" s="591">
        <v>96.60816172598885</v>
      </c>
      <c r="I21" s="689">
        <v>100</v>
      </c>
      <c r="J21" s="591">
        <v>109.37592055368781</v>
      </c>
      <c r="K21" s="591">
        <v>84.541316839892886</v>
      </c>
      <c r="L21" s="591">
        <v>94.451129230233434</v>
      </c>
      <c r="M21" s="591">
        <v>80.465613133868246</v>
      </c>
      <c r="N21" s="591">
        <v>87.058331883722204</v>
      </c>
      <c r="O21" s="591">
        <v>71.295057314731494</v>
      </c>
    </row>
    <row r="22" spans="1:15" s="52" customFormat="1" ht="12.75" customHeight="1">
      <c r="A22" s="79">
        <v>17</v>
      </c>
      <c r="B22" s="98" t="s">
        <v>232</v>
      </c>
      <c r="C22" s="385" t="s">
        <v>372</v>
      </c>
      <c r="D22" s="591">
        <v>91.445143337827446</v>
      </c>
      <c r="E22" s="591">
        <v>100.41812384531184</v>
      </c>
      <c r="F22" s="591">
        <v>98.427020155736216</v>
      </c>
      <c r="G22" s="591">
        <v>97.744165285992338</v>
      </c>
      <c r="H22" s="591">
        <v>94.567550111967165</v>
      </c>
      <c r="I22" s="689">
        <v>100</v>
      </c>
      <c r="J22" s="591">
        <v>107.01020901654958</v>
      </c>
      <c r="K22" s="591">
        <v>85.532353621535691</v>
      </c>
      <c r="L22" s="591">
        <v>92.484015059604062</v>
      </c>
      <c r="M22" s="591">
        <v>84.081277629954315</v>
      </c>
      <c r="N22" s="591">
        <v>87.299804545770826</v>
      </c>
      <c r="O22" s="591">
        <v>74.661355968216299</v>
      </c>
    </row>
    <row r="23" spans="1:15" s="52" customFormat="1" ht="12.75" customHeight="1">
      <c r="A23" s="79">
        <v>18</v>
      </c>
      <c r="B23" s="98" t="s">
        <v>233</v>
      </c>
      <c r="C23" s="385" t="s">
        <v>234</v>
      </c>
      <c r="D23" s="591">
        <v>119.0084949296988</v>
      </c>
      <c r="E23" s="591">
        <v>127.51708277501483</v>
      </c>
      <c r="F23" s="591">
        <v>112.84164494934701</v>
      </c>
      <c r="G23" s="591">
        <v>103.41505389567267</v>
      </c>
      <c r="H23" s="591">
        <v>98.733252008188842</v>
      </c>
      <c r="I23" s="689">
        <v>100</v>
      </c>
      <c r="J23" s="591">
        <v>95.092832710775625</v>
      </c>
      <c r="K23" s="591">
        <v>78.570265209532408</v>
      </c>
      <c r="L23" s="591">
        <v>84.505969108114613</v>
      </c>
      <c r="M23" s="591">
        <v>73.609566477273887</v>
      </c>
      <c r="N23" s="591">
        <v>76.440940591251348</v>
      </c>
      <c r="O23" s="591">
        <v>66.938079577877872</v>
      </c>
    </row>
    <row r="24" spans="1:15" s="52" customFormat="1" ht="6" customHeight="1">
      <c r="A24" s="72"/>
      <c r="B24" s="65"/>
      <c r="C24" s="389"/>
      <c r="D24" s="591"/>
      <c r="E24" s="591"/>
      <c r="F24" s="591"/>
      <c r="G24" s="591"/>
      <c r="H24" s="591"/>
      <c r="I24" s="689"/>
      <c r="J24" s="591"/>
      <c r="K24" s="591"/>
      <c r="L24" s="591"/>
      <c r="M24" s="591"/>
      <c r="N24" s="591"/>
      <c r="O24" s="591"/>
    </row>
    <row r="25" spans="1:15" s="52" customFormat="1" ht="15" customHeight="1">
      <c r="A25" s="72">
        <v>19</v>
      </c>
      <c r="B25" s="66"/>
      <c r="C25" s="320" t="s">
        <v>740</v>
      </c>
      <c r="D25" s="592">
        <v>101.23706766401</v>
      </c>
      <c r="E25" s="592">
        <v>99.947863121710043</v>
      </c>
      <c r="F25" s="592">
        <v>98.165627205700133</v>
      </c>
      <c r="G25" s="592">
        <v>99.63965968435754</v>
      </c>
      <c r="H25" s="592">
        <v>99.165994565607278</v>
      </c>
      <c r="I25" s="690">
        <v>100</v>
      </c>
      <c r="J25" s="592">
        <v>98.590041931050649</v>
      </c>
      <c r="K25" s="592">
        <v>92.968385161392746</v>
      </c>
      <c r="L25" s="592">
        <v>92.300081451055974</v>
      </c>
      <c r="M25" s="592">
        <v>91.304586965126816</v>
      </c>
      <c r="N25" s="592">
        <v>92.95390819632955</v>
      </c>
      <c r="O25" s="592">
        <v>86.351898624740102</v>
      </c>
    </row>
    <row r="26" spans="1:15" ht="15" customHeight="1">
      <c r="A26" s="48"/>
      <c r="B26" s="51" t="s">
        <v>754</v>
      </c>
      <c r="C26" s="59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15" ht="15" customHeight="1">
      <c r="A27" s="48"/>
      <c r="B27" s="29" t="s">
        <v>1028</v>
      </c>
      <c r="C27" s="59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15" ht="12" customHeight="1">
      <c r="B28" s="15" t="s">
        <v>14</v>
      </c>
      <c r="C28" s="31"/>
    </row>
    <row r="29" spans="1:15" ht="12" customHeight="1">
      <c r="B29" s="15"/>
    </row>
    <row r="30" spans="1:15" ht="12" customHeight="1">
      <c r="B30" s="31"/>
      <c r="C30" s="32"/>
    </row>
    <row r="31" spans="1:15" ht="12" customHeight="1">
      <c r="B31" s="31"/>
      <c r="C31" s="32"/>
    </row>
    <row r="32" spans="1:15" ht="12" customHeight="1">
      <c r="B32" s="31"/>
      <c r="C32" s="32"/>
    </row>
    <row r="33" spans="2:3" ht="12" customHeight="1">
      <c r="B33" s="31"/>
      <c r="C33" s="32"/>
    </row>
    <row r="34" spans="2:3" ht="12" customHeight="1">
      <c r="B34" s="31"/>
      <c r="C34" s="32"/>
    </row>
    <row r="35" spans="2:3" ht="12" customHeight="1">
      <c r="B35" s="31"/>
      <c r="C35" s="32"/>
    </row>
    <row r="36" spans="2:3" ht="12" customHeight="1">
      <c r="B36" s="31"/>
      <c r="C36" s="32"/>
    </row>
    <row r="37" spans="2:3" ht="12" customHeight="1">
      <c r="B37" s="31"/>
      <c r="C37" s="32"/>
    </row>
    <row r="38" spans="2:3" ht="15" customHeight="1">
      <c r="B38" s="31"/>
      <c r="C38" s="32"/>
    </row>
    <row r="39" spans="2:3" ht="15" customHeight="1">
      <c r="B39" s="31"/>
      <c r="C39" s="32"/>
    </row>
    <row r="40" spans="2:3" ht="15" customHeight="1">
      <c r="B40" s="31"/>
      <c r="C40" s="32"/>
    </row>
    <row r="41" spans="2:3" ht="15" customHeight="1">
      <c r="B41" s="31"/>
      <c r="C41" s="32"/>
    </row>
    <row r="42" spans="2:3" ht="15" customHeight="1">
      <c r="B42" s="31"/>
      <c r="C42" s="32"/>
    </row>
    <row r="43" spans="2:3" ht="15" customHeight="1">
      <c r="B43" s="31"/>
      <c r="C43" s="32"/>
    </row>
    <row r="44" spans="2:3" ht="15" customHeight="1">
      <c r="B44" s="31"/>
      <c r="C44" s="32"/>
    </row>
    <row r="45" spans="2:3" ht="15" customHeight="1">
      <c r="B45" s="31"/>
      <c r="C45" s="32"/>
    </row>
    <row r="46" spans="2:3" ht="15" customHeight="1">
      <c r="B46" s="31"/>
      <c r="C46" s="32"/>
    </row>
    <row r="47" spans="2:3" ht="15" customHeight="1">
      <c r="B47" s="31"/>
      <c r="C47" s="32"/>
    </row>
    <row r="48" spans="2:3" ht="15" customHeight="1">
      <c r="B48" s="31"/>
      <c r="C48" s="32"/>
    </row>
    <row r="49" spans="2:3" ht="15" customHeight="1">
      <c r="B49" s="31"/>
      <c r="C49" s="32"/>
    </row>
    <row r="50" spans="2:3" ht="15" customHeight="1">
      <c r="B50" s="31"/>
      <c r="C50" s="32"/>
    </row>
    <row r="51" spans="2:3" ht="15" customHeight="1">
      <c r="B51" s="31"/>
      <c r="C51" s="32"/>
    </row>
    <row r="52" spans="2:3" ht="15" customHeight="1">
      <c r="B52" s="31"/>
      <c r="C52" s="32"/>
    </row>
    <row r="53" spans="2:3" ht="15" customHeight="1">
      <c r="B53" s="31"/>
      <c r="C53" s="32"/>
    </row>
    <row r="54" spans="2:3" ht="15" customHeight="1">
      <c r="B54" s="31"/>
      <c r="C54" s="32"/>
    </row>
    <row r="55" spans="2:3" ht="15" customHeight="1">
      <c r="B55" s="31"/>
      <c r="C55" s="32"/>
    </row>
    <row r="56" spans="2:3" ht="15" customHeight="1">
      <c r="B56" s="31"/>
      <c r="C56" s="32"/>
    </row>
    <row r="57" spans="2:3" ht="15" customHeight="1">
      <c r="B57" s="31"/>
      <c r="C57" s="32"/>
    </row>
    <row r="58" spans="2:3" ht="15" customHeight="1">
      <c r="B58" s="31"/>
      <c r="C58" s="32"/>
    </row>
    <row r="59" spans="2:3" ht="15" customHeight="1">
      <c r="B59" s="31"/>
      <c r="C59" s="32"/>
    </row>
    <row r="60" spans="2:3" ht="15" customHeight="1">
      <c r="B60" s="31"/>
      <c r="C60" s="32"/>
    </row>
    <row r="61" spans="2:3" ht="15" customHeight="1">
      <c r="B61" s="31"/>
      <c r="C61" s="32"/>
    </row>
    <row r="62" spans="2:3" ht="15" customHeight="1">
      <c r="B62" s="31"/>
      <c r="C62" s="32"/>
    </row>
    <row r="63" spans="2:3" ht="15" customHeight="1">
      <c r="B63" s="31"/>
      <c r="C63" s="32"/>
    </row>
    <row r="64" spans="2:3" ht="15" customHeight="1">
      <c r="B64" s="31"/>
      <c r="C64" s="32"/>
    </row>
    <row r="65" spans="2:3" ht="15" customHeight="1">
      <c r="B65" s="31"/>
      <c r="C65" s="32"/>
    </row>
    <row r="66" spans="2:3" ht="15" customHeight="1">
      <c r="B66" s="31"/>
      <c r="C66" s="32"/>
    </row>
    <row r="67" spans="2:3" ht="15" customHeight="1">
      <c r="B67" s="31"/>
      <c r="C67" s="32"/>
    </row>
    <row r="68" spans="2:3" ht="15" customHeight="1">
      <c r="B68" s="31"/>
      <c r="C68" s="32"/>
    </row>
    <row r="69" spans="2:3" ht="15" customHeight="1">
      <c r="B69" s="31"/>
      <c r="C69" s="32"/>
    </row>
    <row r="70" spans="2:3" ht="15" customHeight="1">
      <c r="B70" s="31"/>
      <c r="C70" s="32"/>
    </row>
    <row r="71" spans="2:3" ht="15" customHeight="1">
      <c r="B71" s="31"/>
      <c r="C71" s="32"/>
    </row>
    <row r="72" spans="2:3" ht="15" customHeight="1">
      <c r="B72" s="31"/>
      <c r="C72" s="32"/>
    </row>
    <row r="73" spans="2:3" ht="15" customHeight="1">
      <c r="B73" s="31"/>
      <c r="C73" s="32"/>
    </row>
    <row r="74" spans="2:3" ht="15" customHeight="1">
      <c r="B74" s="31"/>
      <c r="C74" s="32"/>
    </row>
    <row r="75" spans="2:3" ht="15" customHeight="1">
      <c r="B75" s="31"/>
      <c r="C75" s="32"/>
    </row>
    <row r="76" spans="2:3" ht="15" customHeight="1">
      <c r="B76" s="31"/>
      <c r="C76" s="32"/>
    </row>
    <row r="77" spans="2:3" ht="15" customHeight="1">
      <c r="B77" s="31"/>
      <c r="C77" s="32"/>
    </row>
    <row r="78" spans="2:3" ht="15" customHeight="1">
      <c r="B78" s="31"/>
      <c r="C78" s="32"/>
    </row>
    <row r="79" spans="2:3" ht="15" customHeight="1">
      <c r="B79" s="31"/>
      <c r="C79" s="32"/>
    </row>
    <row r="80" spans="2:3" ht="15" customHeight="1">
      <c r="B80" s="31"/>
      <c r="C80" s="32"/>
    </row>
    <row r="81" spans="2:3" ht="15" customHeight="1">
      <c r="B81" s="31"/>
      <c r="C81" s="32"/>
    </row>
    <row r="82" spans="2:3" ht="15" customHeight="1">
      <c r="B82" s="31"/>
      <c r="C82" s="32"/>
    </row>
    <row r="83" spans="2:3" ht="15" customHeight="1">
      <c r="B83" s="31"/>
      <c r="C83" s="32"/>
    </row>
    <row r="84" spans="2:3" ht="15" customHeight="1">
      <c r="B84" s="31"/>
      <c r="C84" s="32"/>
    </row>
    <row r="85" spans="2:3" ht="15" customHeight="1">
      <c r="B85" s="31"/>
      <c r="C85" s="32"/>
    </row>
    <row r="86" spans="2:3" ht="15" customHeight="1">
      <c r="B86" s="31"/>
      <c r="C86" s="32"/>
    </row>
    <row r="87" spans="2:3" ht="15" customHeight="1">
      <c r="B87" s="31"/>
      <c r="C87" s="32"/>
    </row>
    <row r="88" spans="2:3" ht="15" customHeight="1">
      <c r="B88" s="31"/>
      <c r="C88" s="32"/>
    </row>
    <row r="89" spans="2:3" ht="15" customHeight="1">
      <c r="B89" s="31"/>
      <c r="C89" s="32"/>
    </row>
    <row r="90" spans="2:3" ht="15" customHeight="1">
      <c r="B90" s="31"/>
      <c r="C90" s="32"/>
    </row>
    <row r="91" spans="2:3" ht="15" customHeight="1">
      <c r="B91" s="31"/>
      <c r="C91" s="32"/>
    </row>
    <row r="92" spans="2:3" ht="15" customHeight="1">
      <c r="B92" s="31"/>
      <c r="C92" s="32"/>
    </row>
    <row r="93" spans="2:3" ht="15" customHeight="1">
      <c r="B93" s="31"/>
      <c r="C93" s="32"/>
    </row>
    <row r="94" spans="2:3" ht="15" customHeight="1">
      <c r="B94" s="31"/>
      <c r="C94" s="32"/>
    </row>
    <row r="95" spans="2:3" ht="15" customHeight="1">
      <c r="B95" s="31"/>
      <c r="C95" s="32"/>
    </row>
    <row r="96" spans="2:3" ht="15" customHeight="1">
      <c r="B96" s="31"/>
      <c r="C96" s="32"/>
    </row>
    <row r="97" spans="2:3" ht="15" customHeight="1">
      <c r="B97" s="31"/>
      <c r="C97" s="32"/>
    </row>
    <row r="98" spans="2:3" ht="15" customHeight="1">
      <c r="B98" s="31"/>
      <c r="C98" s="32"/>
    </row>
    <row r="99" spans="2:3" ht="15" customHeight="1">
      <c r="B99" s="31"/>
      <c r="C99" s="32"/>
    </row>
    <row r="100" spans="2:3" ht="15" customHeight="1">
      <c r="B100" s="31"/>
      <c r="C100" s="32"/>
    </row>
    <row r="101" spans="2:3" ht="15" customHeight="1">
      <c r="B101" s="31"/>
      <c r="C101" s="32"/>
    </row>
    <row r="102" spans="2:3" ht="15" customHeight="1">
      <c r="B102" s="31"/>
      <c r="C102" s="32"/>
    </row>
    <row r="103" spans="2:3" ht="15" customHeight="1">
      <c r="B103" s="31"/>
      <c r="C103" s="32"/>
    </row>
    <row r="104" spans="2:3" ht="15" customHeight="1">
      <c r="B104" s="31"/>
      <c r="C104" s="32"/>
    </row>
    <row r="105" spans="2:3" ht="15" customHeight="1">
      <c r="B105" s="31"/>
      <c r="C105" s="32"/>
    </row>
    <row r="106" spans="2:3" ht="15" customHeight="1">
      <c r="B106" s="31"/>
      <c r="C106" s="32"/>
    </row>
    <row r="107" spans="2:3" ht="15" customHeight="1">
      <c r="B107" s="31"/>
      <c r="C107" s="32"/>
    </row>
    <row r="108" spans="2:3" ht="15" customHeight="1">
      <c r="B108" s="31"/>
      <c r="C108" s="32"/>
    </row>
    <row r="109" spans="2:3" ht="15" customHeight="1">
      <c r="B109" s="31"/>
      <c r="C109" s="32"/>
    </row>
    <row r="110" spans="2:3" ht="15" customHeight="1">
      <c r="B110" s="31"/>
      <c r="C110" s="32"/>
    </row>
    <row r="111" spans="2:3" ht="15" customHeight="1">
      <c r="B111" s="31"/>
      <c r="C111" s="32"/>
    </row>
    <row r="112" spans="2:3" ht="15" customHeight="1">
      <c r="B112" s="31"/>
      <c r="C112" s="32"/>
    </row>
    <row r="113" spans="2:3" ht="15" customHeight="1">
      <c r="B113" s="31"/>
      <c r="C113" s="32"/>
    </row>
    <row r="114" spans="2:3" ht="15" customHeight="1">
      <c r="B114" s="31"/>
      <c r="C114" s="32"/>
    </row>
    <row r="115" spans="2:3" ht="15" customHeight="1">
      <c r="B115" s="31"/>
      <c r="C115" s="32"/>
    </row>
    <row r="116" spans="2:3" ht="15" customHeight="1">
      <c r="B116" s="31"/>
      <c r="C116" s="32"/>
    </row>
    <row r="117" spans="2:3" ht="15" customHeight="1">
      <c r="B117" s="31"/>
      <c r="C117" s="32"/>
    </row>
    <row r="118" spans="2:3" ht="15" customHeight="1">
      <c r="B118" s="31"/>
      <c r="C118" s="32"/>
    </row>
    <row r="119" spans="2:3" ht="15" customHeight="1">
      <c r="B119" s="31"/>
      <c r="C119" s="32"/>
    </row>
    <row r="120" spans="2:3" ht="15" customHeight="1">
      <c r="B120" s="31"/>
      <c r="C120" s="32"/>
    </row>
    <row r="121" spans="2:3" ht="15" customHeight="1">
      <c r="B121" s="31"/>
      <c r="C121" s="32"/>
    </row>
    <row r="122" spans="2:3" ht="15" customHeight="1">
      <c r="B122" s="31"/>
      <c r="C122" s="32"/>
    </row>
    <row r="123" spans="2:3" ht="15" customHeight="1">
      <c r="B123" s="31"/>
      <c r="C123" s="32"/>
    </row>
    <row r="124" spans="2:3" ht="15" customHeight="1">
      <c r="B124" s="31"/>
      <c r="C124" s="32"/>
    </row>
    <row r="125" spans="2:3" ht="15" customHeight="1">
      <c r="B125" s="31"/>
      <c r="C125" s="32"/>
    </row>
    <row r="126" spans="2:3" ht="15" customHeight="1">
      <c r="B126" s="31"/>
      <c r="C126" s="32"/>
    </row>
    <row r="127" spans="2:3" ht="15" customHeight="1">
      <c r="B127" s="31"/>
      <c r="C127" s="32"/>
    </row>
    <row r="128" spans="2:3" ht="15" customHeight="1">
      <c r="B128" s="31"/>
      <c r="C128" s="32"/>
    </row>
    <row r="129" spans="2:3" ht="15" customHeight="1">
      <c r="B129" s="31"/>
      <c r="C129" s="32"/>
    </row>
    <row r="130" spans="2:3" ht="15" customHeight="1">
      <c r="B130" s="31"/>
      <c r="C130" s="32"/>
    </row>
    <row r="131" spans="2:3" ht="15" customHeight="1">
      <c r="B131" s="31"/>
      <c r="C131" s="32"/>
    </row>
    <row r="132" spans="2:3" ht="15" customHeight="1">
      <c r="B132" s="31"/>
      <c r="C132" s="32"/>
    </row>
    <row r="133" spans="2:3" ht="15" customHeight="1">
      <c r="B133" s="31"/>
      <c r="C133" s="32"/>
    </row>
    <row r="134" spans="2:3" ht="15" customHeight="1">
      <c r="B134" s="31"/>
      <c r="C134" s="32"/>
    </row>
    <row r="135" spans="2:3" ht="15" customHeight="1">
      <c r="B135" s="31"/>
      <c r="C135" s="32"/>
    </row>
    <row r="136" spans="2:3" ht="15" customHeight="1">
      <c r="C136" s="32"/>
    </row>
    <row r="137" spans="2:3" ht="15" customHeight="1">
      <c r="C137" s="32"/>
    </row>
    <row r="138" spans="2:3" ht="15" customHeight="1">
      <c r="C138" s="32"/>
    </row>
    <row r="139" spans="2:3" ht="15" customHeight="1">
      <c r="C139" s="32"/>
    </row>
    <row r="140" spans="2:3" ht="15" customHeight="1">
      <c r="C140" s="32"/>
    </row>
    <row r="141" spans="2:3" ht="15" customHeight="1">
      <c r="C141" s="32"/>
    </row>
    <row r="142" spans="2:3" ht="15" customHeight="1">
      <c r="C142" s="32"/>
    </row>
    <row r="143" spans="2:3" ht="15" customHeight="1">
      <c r="C143" s="32"/>
    </row>
    <row r="144" spans="2:3" ht="15" customHeight="1">
      <c r="C144" s="32"/>
    </row>
    <row r="145" spans="3:3" ht="15" customHeight="1">
      <c r="C145" s="32"/>
    </row>
    <row r="146" spans="3:3" ht="15" customHeight="1">
      <c r="C146" s="32"/>
    </row>
    <row r="147" spans="3:3" ht="15" customHeight="1">
      <c r="C147" s="32"/>
    </row>
    <row r="148" spans="3:3" ht="15" customHeight="1">
      <c r="C148" s="32"/>
    </row>
    <row r="149" spans="3:3" ht="15" customHeight="1">
      <c r="C149" s="32"/>
    </row>
    <row r="150" spans="3:3" ht="15" customHeight="1">
      <c r="C150" s="32"/>
    </row>
    <row r="151" spans="3:3" ht="15" customHeight="1">
      <c r="C151" s="32"/>
    </row>
    <row r="152" spans="3:3" ht="15" customHeight="1">
      <c r="C152" s="32"/>
    </row>
    <row r="153" spans="3:3" ht="15" customHeight="1">
      <c r="C153" s="32"/>
    </row>
    <row r="154" spans="3:3" ht="15" customHeight="1">
      <c r="C154" s="32"/>
    </row>
    <row r="155" spans="3:3" ht="15" customHeight="1">
      <c r="C155" s="32"/>
    </row>
    <row r="156" spans="3:3" ht="15" customHeight="1">
      <c r="C156" s="32"/>
    </row>
    <row r="157" spans="3:3" ht="15" customHeight="1">
      <c r="C157" s="32"/>
    </row>
    <row r="158" spans="3:3" ht="15" customHeight="1">
      <c r="C158" s="32"/>
    </row>
    <row r="159" spans="3:3" ht="15" customHeight="1">
      <c r="C159" s="32"/>
    </row>
    <row r="160" spans="3:3" ht="15" customHeight="1">
      <c r="C160" s="32"/>
    </row>
    <row r="161" spans="3:3" ht="15" customHeight="1">
      <c r="C161" s="32"/>
    </row>
    <row r="162" spans="3:3" ht="15" customHeight="1">
      <c r="C162" s="32"/>
    </row>
    <row r="163" spans="3:3" ht="15" customHeight="1"/>
    <row r="164" spans="3:3" ht="15" customHeight="1"/>
    <row r="165" spans="3:3" ht="15" customHeight="1"/>
    <row r="166" spans="3:3" ht="15" customHeight="1"/>
    <row r="167" spans="3:3" ht="15" customHeight="1"/>
    <row r="168" spans="3:3" ht="15" customHeight="1"/>
    <row r="169" spans="3:3" ht="15" customHeight="1"/>
    <row r="170" spans="3:3" ht="15" customHeight="1"/>
    <row r="171" spans="3:3" ht="15" customHeight="1"/>
    <row r="172" spans="3:3" ht="15" customHeight="1"/>
    <row r="173" spans="3:3" ht="15" customHeight="1"/>
    <row r="174" spans="3:3" ht="15" customHeight="1"/>
    <row r="175" spans="3:3" ht="15" customHeight="1"/>
    <row r="176" spans="3:3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</sheetData>
  <phoneticPr fontId="0" type="noConversion"/>
  <pageMargins left="0.59055118110236227" right="0.19685039370078741" top="0.59055118110236227" bottom="0.39370078740157483" header="0.11811023622047245" footer="0.11811023622047245"/>
  <pageSetup paperSize="9" scale="70" fitToWidth="2" orientation="portrait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7"/>
  <sheetViews>
    <sheetView workbookViewId="0"/>
  </sheetViews>
  <sheetFormatPr baseColWidth="10" defaultRowHeight="12.75"/>
  <cols>
    <col min="1" max="1" width="5.7109375" style="12" customWidth="1"/>
    <col min="2" max="2" width="40.7109375" style="12" customWidth="1"/>
    <col min="3" max="3" width="10.7109375" style="12" customWidth="1"/>
    <col min="4" max="8" width="10.7109375" style="12" hidden="1" customWidth="1"/>
    <col min="9" max="20" width="10.7109375" style="12" customWidth="1"/>
    <col min="21" max="16384" width="11.42578125" style="12"/>
  </cols>
  <sheetData>
    <row r="1" spans="1:23" ht="18">
      <c r="A1" s="168" t="s">
        <v>1031</v>
      </c>
      <c r="C1" s="168"/>
      <c r="L1" s="168"/>
    </row>
    <row r="2" spans="1:23" ht="20.25">
      <c r="A2" s="168" t="s">
        <v>1032</v>
      </c>
      <c r="C2" s="168"/>
      <c r="L2" s="168"/>
    </row>
    <row r="3" spans="1:23" ht="15.75">
      <c r="A3" s="192"/>
      <c r="B3" s="192"/>
      <c r="C3" s="272"/>
      <c r="L3" s="192"/>
    </row>
    <row r="4" spans="1:23" ht="12" customHeight="1">
      <c r="A4" s="155"/>
      <c r="B4" s="272"/>
      <c r="C4" s="272"/>
    </row>
    <row r="5" spans="1:23" ht="30" customHeight="1">
      <c r="A5" s="44" t="s">
        <v>781</v>
      </c>
      <c r="B5" s="169" t="s">
        <v>18</v>
      </c>
      <c r="C5" s="169" t="s">
        <v>19</v>
      </c>
      <c r="D5" s="169">
        <v>1995</v>
      </c>
      <c r="E5" s="169">
        <v>1996</v>
      </c>
      <c r="F5" s="169">
        <v>1997</v>
      </c>
      <c r="G5" s="170">
        <v>1998</v>
      </c>
      <c r="H5" s="169">
        <v>1999</v>
      </c>
      <c r="I5" s="169">
        <v>2000</v>
      </c>
      <c r="J5" s="170">
        <v>2001</v>
      </c>
      <c r="K5" s="169">
        <v>2002</v>
      </c>
      <c r="L5" s="277">
        <v>2003</v>
      </c>
      <c r="M5" s="170">
        <v>2004</v>
      </c>
      <c r="N5" s="170">
        <v>2005</v>
      </c>
      <c r="O5" s="169">
        <v>2006</v>
      </c>
      <c r="P5" s="169">
        <v>2007</v>
      </c>
      <c r="Q5" s="169">
        <v>2008</v>
      </c>
      <c r="R5" s="169">
        <v>2009</v>
      </c>
      <c r="S5" s="170">
        <v>2010</v>
      </c>
      <c r="T5" s="170">
        <v>2011</v>
      </c>
      <c r="U5" s="170">
        <v>2012</v>
      </c>
    </row>
    <row r="6" spans="1:23" s="195" customFormat="1" ht="24.95" customHeight="1">
      <c r="A6" s="194"/>
      <c r="C6" s="196"/>
      <c r="D6" s="396" t="s">
        <v>20</v>
      </c>
      <c r="E6" s="397"/>
      <c r="F6" s="397"/>
      <c r="G6" s="397"/>
      <c r="H6" s="397"/>
      <c r="I6" s="779" t="s">
        <v>20</v>
      </c>
      <c r="J6" s="779"/>
      <c r="K6" s="779"/>
      <c r="L6" s="779"/>
      <c r="M6" s="779"/>
      <c r="N6" s="779"/>
      <c r="O6" s="779"/>
      <c r="P6" s="779"/>
      <c r="Q6" s="779"/>
      <c r="R6" s="779"/>
      <c r="S6" s="779"/>
      <c r="T6" s="779"/>
    </row>
    <row r="7" spans="1:23" s="69" customFormat="1" ht="15" customHeight="1">
      <c r="A7" s="67">
        <v>1</v>
      </c>
      <c r="B7" s="193" t="s">
        <v>21</v>
      </c>
      <c r="C7" s="175" t="s">
        <v>22</v>
      </c>
      <c r="D7" s="178">
        <v>730.57520668421398</v>
      </c>
      <c r="E7" s="178">
        <v>726.90268917540641</v>
      </c>
      <c r="F7" s="178">
        <v>809.20350084590882</v>
      </c>
      <c r="G7" s="178">
        <v>785.3014556118369</v>
      </c>
      <c r="H7" s="178">
        <v>766.26406018681598</v>
      </c>
      <c r="I7" s="178">
        <v>770.34253091452763</v>
      </c>
      <c r="J7" s="178">
        <v>755.83572294308976</v>
      </c>
      <c r="K7" s="178">
        <v>691.99128066312437</v>
      </c>
      <c r="L7" s="178">
        <v>640.05024932815843</v>
      </c>
      <c r="M7" s="178">
        <v>604.99026537053362</v>
      </c>
      <c r="N7" s="178">
        <v>570.0743114382152</v>
      </c>
      <c r="O7" s="178">
        <v>535.62259882777721</v>
      </c>
      <c r="P7" s="178">
        <v>494.15132546328584</v>
      </c>
      <c r="Q7" s="178">
        <v>499.12753143332014</v>
      </c>
      <c r="R7" s="178">
        <v>473.61983870072419</v>
      </c>
      <c r="S7" s="178">
        <v>452.34899294353789</v>
      </c>
      <c r="T7" s="178">
        <v>416.7320610858709</v>
      </c>
      <c r="U7" s="178">
        <v>420.73497362008055</v>
      </c>
    </row>
    <row r="8" spans="1:23" s="69" customFormat="1" ht="15" customHeight="1">
      <c r="A8" s="67">
        <v>2</v>
      </c>
      <c r="B8" s="193" t="s">
        <v>376</v>
      </c>
      <c r="C8" s="175" t="s">
        <v>22</v>
      </c>
      <c r="D8" s="178">
        <v>0</v>
      </c>
      <c r="E8" s="178">
        <v>0</v>
      </c>
      <c r="F8" s="178">
        <v>0</v>
      </c>
      <c r="G8" s="178">
        <v>0</v>
      </c>
      <c r="H8" s="178">
        <v>0</v>
      </c>
      <c r="I8" s="178">
        <v>67.822749615975411</v>
      </c>
      <c r="J8" s="178">
        <v>63.335150146627569</v>
      </c>
      <c r="K8" s="178">
        <v>61.409379001120939</v>
      </c>
      <c r="L8" s="178">
        <v>57.395008808933</v>
      </c>
      <c r="M8" s="178">
        <v>56.568679406429901</v>
      </c>
      <c r="N8" s="178">
        <v>55.950163403148899</v>
      </c>
      <c r="O8" s="178">
        <v>51.823419354838698</v>
      </c>
      <c r="P8" s="178">
        <v>51.316459999999999</v>
      </c>
      <c r="Q8" s="178">
        <v>53.974212081447966</v>
      </c>
      <c r="R8" s="178">
        <v>55.027532000000001</v>
      </c>
      <c r="S8" s="178">
        <v>54.532274999999998</v>
      </c>
      <c r="T8" s="178">
        <v>54.904249999999998</v>
      </c>
      <c r="U8" s="178">
        <v>54.927794999999996</v>
      </c>
    </row>
    <row r="9" spans="1:23" s="69" customFormat="1" ht="15" customHeight="1">
      <c r="A9" s="67">
        <v>3</v>
      </c>
      <c r="B9" s="193" t="s">
        <v>1137</v>
      </c>
      <c r="C9" s="175" t="s">
        <v>22</v>
      </c>
      <c r="D9" s="178">
        <v>0</v>
      </c>
      <c r="E9" s="178">
        <v>0</v>
      </c>
      <c r="F9" s="178">
        <v>0</v>
      </c>
      <c r="G9" s="178">
        <v>0</v>
      </c>
      <c r="H9" s="178">
        <v>0</v>
      </c>
      <c r="I9" s="713" t="s">
        <v>1005</v>
      </c>
      <c r="J9" s="713" t="s">
        <v>1005</v>
      </c>
      <c r="K9" s="713" t="s">
        <v>1005</v>
      </c>
      <c r="L9" s="713" t="s">
        <v>1005</v>
      </c>
      <c r="M9" s="713" t="s">
        <v>1005</v>
      </c>
      <c r="N9" s="713" t="s">
        <v>1005</v>
      </c>
      <c r="O9" s="713" t="s">
        <v>1005</v>
      </c>
      <c r="P9" s="713" t="s">
        <v>1005</v>
      </c>
      <c r="Q9" s="713" t="s">
        <v>1005</v>
      </c>
      <c r="R9" s="713" t="s">
        <v>1005</v>
      </c>
      <c r="S9" s="713" t="s">
        <v>1005</v>
      </c>
      <c r="T9" s="713" t="s">
        <v>1005</v>
      </c>
      <c r="U9" s="713" t="s">
        <v>1005</v>
      </c>
    </row>
    <row r="10" spans="1:23" s="69" customFormat="1" ht="15" customHeight="1">
      <c r="A10" s="67">
        <v>4</v>
      </c>
      <c r="B10" s="193" t="s">
        <v>1138</v>
      </c>
      <c r="C10" s="175" t="s">
        <v>22</v>
      </c>
      <c r="D10" s="178">
        <v>0</v>
      </c>
      <c r="E10" s="178">
        <v>0</v>
      </c>
      <c r="F10" s="178">
        <v>0</v>
      </c>
      <c r="G10" s="178">
        <v>0</v>
      </c>
      <c r="H10" s="178">
        <v>0</v>
      </c>
      <c r="I10" s="178">
        <v>2.4220000000000002</v>
      </c>
      <c r="J10" s="178">
        <v>2.4359999999999999</v>
      </c>
      <c r="K10" s="178">
        <v>2.4340000000000002</v>
      </c>
      <c r="L10" s="178">
        <v>2.645</v>
      </c>
      <c r="M10" s="178">
        <v>2.5819999999999999</v>
      </c>
      <c r="N10" s="178">
        <v>2.5609999999999999</v>
      </c>
      <c r="O10" s="178">
        <v>2.3359999999999999</v>
      </c>
      <c r="P10" s="178">
        <v>4.9472399999999999</v>
      </c>
      <c r="Q10" s="178">
        <v>2.38</v>
      </c>
      <c r="R10" s="178">
        <v>3.6419999999999999</v>
      </c>
      <c r="S10" s="178">
        <v>3.379</v>
      </c>
      <c r="T10" s="178">
        <v>4.069</v>
      </c>
      <c r="U10" s="178">
        <v>3.9950000000000006</v>
      </c>
    </row>
    <row r="11" spans="1:23" s="69" customFormat="1" ht="15" customHeight="1">
      <c r="A11" s="67">
        <v>5</v>
      </c>
      <c r="B11" s="193" t="s">
        <v>26</v>
      </c>
      <c r="C11" s="175" t="s">
        <v>22</v>
      </c>
      <c r="D11" s="178">
        <v>0</v>
      </c>
      <c r="E11" s="178">
        <v>0</v>
      </c>
      <c r="F11" s="178">
        <v>0</v>
      </c>
      <c r="G11" s="178">
        <v>0</v>
      </c>
      <c r="H11" s="178">
        <v>0</v>
      </c>
      <c r="I11" s="713" t="s">
        <v>1005</v>
      </c>
      <c r="J11" s="713" t="s">
        <v>1005</v>
      </c>
      <c r="K11" s="713" t="s">
        <v>1005</v>
      </c>
      <c r="L11" s="713" t="s">
        <v>1005</v>
      </c>
      <c r="M11" s="713" t="s">
        <v>1005</v>
      </c>
      <c r="N11" s="713" t="s">
        <v>1005</v>
      </c>
      <c r="O11" s="713" t="s">
        <v>1005</v>
      </c>
      <c r="P11" s="713" t="s">
        <v>1005</v>
      </c>
      <c r="Q11" s="713" t="s">
        <v>1005</v>
      </c>
      <c r="R11" s="713" t="s">
        <v>1005</v>
      </c>
      <c r="S11" s="713" t="s">
        <v>1005</v>
      </c>
      <c r="T11" s="713" t="s">
        <v>1005</v>
      </c>
      <c r="U11" s="713" t="s">
        <v>1005</v>
      </c>
    </row>
    <row r="12" spans="1:23" s="69" customFormat="1" ht="15" customHeight="1">
      <c r="A12" s="67">
        <v>6</v>
      </c>
      <c r="B12" s="193" t="s">
        <v>740</v>
      </c>
      <c r="C12" s="175" t="s">
        <v>22</v>
      </c>
      <c r="D12" s="178">
        <v>0</v>
      </c>
      <c r="E12" s="178">
        <v>0</v>
      </c>
      <c r="F12" s="178">
        <v>0</v>
      </c>
      <c r="G12" s="178">
        <v>0</v>
      </c>
      <c r="H12" s="178">
        <v>0</v>
      </c>
      <c r="I12" s="178">
        <v>840.58728053050311</v>
      </c>
      <c r="J12" s="178">
        <v>821.6068730897174</v>
      </c>
      <c r="K12" s="178">
        <v>755.83465966424524</v>
      </c>
      <c r="L12" s="178">
        <v>700.09025813709138</v>
      </c>
      <c r="M12" s="178">
        <v>664.14094477696347</v>
      </c>
      <c r="N12" s="178">
        <v>628.58547484136409</v>
      </c>
      <c r="O12" s="178">
        <v>589.78201818261596</v>
      </c>
      <c r="P12" s="178">
        <v>550.41502546328582</v>
      </c>
      <c r="Q12" s="178">
        <v>555.48174351476814</v>
      </c>
      <c r="R12" s="178">
        <v>532.28937070072425</v>
      </c>
      <c r="S12" s="178">
        <v>510.26026794353788</v>
      </c>
      <c r="T12" s="178">
        <v>475.7053110858709</v>
      </c>
      <c r="U12" s="178">
        <v>479.65776862008056</v>
      </c>
    </row>
    <row r="13" spans="1:23" s="195" customFormat="1" ht="20.100000000000001" customHeight="1">
      <c r="A13" s="194"/>
      <c r="C13" s="196"/>
      <c r="D13" s="398" t="s">
        <v>27</v>
      </c>
      <c r="E13" s="399"/>
      <c r="F13" s="399"/>
      <c r="G13" s="399"/>
      <c r="H13" s="399"/>
      <c r="I13" s="778" t="s">
        <v>27</v>
      </c>
      <c r="J13" s="778"/>
      <c r="K13" s="778"/>
      <c r="L13" s="778"/>
      <c r="M13" s="778"/>
      <c r="N13" s="778"/>
      <c r="O13" s="778"/>
      <c r="P13" s="778"/>
      <c r="Q13" s="778"/>
      <c r="R13" s="778"/>
      <c r="S13" s="778"/>
      <c r="T13" s="778"/>
    </row>
    <row r="14" spans="1:23" s="69" customFormat="1" ht="15" customHeight="1">
      <c r="A14" s="67">
        <v>7</v>
      </c>
      <c r="B14" s="193" t="s">
        <v>21</v>
      </c>
      <c r="C14" s="175" t="s">
        <v>22</v>
      </c>
      <c r="D14" s="178">
        <v>787.00098001690128</v>
      </c>
      <c r="E14" s="178">
        <v>868.79313045593153</v>
      </c>
      <c r="F14" s="178">
        <v>837.66778657383384</v>
      </c>
      <c r="G14" s="178">
        <v>881.23051675977649</v>
      </c>
      <c r="H14" s="178">
        <v>900.79581838235299</v>
      </c>
      <c r="I14" s="178">
        <v>932.6215051307812</v>
      </c>
      <c r="J14" s="178">
        <v>910.25361192538026</v>
      </c>
      <c r="K14" s="178">
        <v>931.80327614544478</v>
      </c>
      <c r="L14" s="178">
        <v>904.49204309765867</v>
      </c>
      <c r="M14" s="178">
        <v>861.00291292242991</v>
      </c>
      <c r="N14" s="178">
        <v>839.82754803580428</v>
      </c>
      <c r="O14" s="178">
        <v>852.65144113599479</v>
      </c>
      <c r="P14" s="178">
        <v>820.73557217588461</v>
      </c>
      <c r="Q14" s="178">
        <v>830.27177639685317</v>
      </c>
      <c r="R14" s="178">
        <v>802.84381258330097</v>
      </c>
      <c r="S14" s="178">
        <v>760.2282817155475</v>
      </c>
      <c r="T14" s="178">
        <v>767.90466519487939</v>
      </c>
      <c r="U14" s="178">
        <v>769.93526354223923</v>
      </c>
    </row>
    <row r="15" spans="1:23" s="69" customFormat="1" ht="15" customHeight="1">
      <c r="A15" s="67">
        <v>8</v>
      </c>
      <c r="B15" s="193" t="s">
        <v>23</v>
      </c>
      <c r="C15" s="175" t="s">
        <v>22</v>
      </c>
      <c r="D15" s="178">
        <v>0</v>
      </c>
      <c r="E15" s="178">
        <v>0</v>
      </c>
      <c r="F15" s="178">
        <v>0</v>
      </c>
      <c r="G15" s="178">
        <v>0</v>
      </c>
      <c r="H15" s="178">
        <v>0</v>
      </c>
      <c r="I15" s="178">
        <v>126.95631978851975</v>
      </c>
      <c r="J15" s="178">
        <v>129.68722009836074</v>
      </c>
      <c r="K15" s="178">
        <v>135.66582699999998</v>
      </c>
      <c r="L15" s="178">
        <v>146.80231139344269</v>
      </c>
      <c r="M15" s="178">
        <v>146.95601497872346</v>
      </c>
      <c r="N15" s="178">
        <v>144.98872550926197</v>
      </c>
      <c r="O15" s="178">
        <v>145.70593327180993</v>
      </c>
      <c r="P15" s="178">
        <v>154.28426503364952</v>
      </c>
      <c r="Q15" s="178">
        <v>151.24069621761174</v>
      </c>
      <c r="R15" s="178">
        <v>155.46112278824904</v>
      </c>
      <c r="S15" s="178">
        <v>159.57762299999999</v>
      </c>
      <c r="T15" s="178">
        <v>157.28067400000003</v>
      </c>
      <c r="U15" s="178">
        <v>162.612042</v>
      </c>
      <c r="V15" s="195"/>
      <c r="W15" s="195"/>
    </row>
    <row r="16" spans="1:23" s="69" customFormat="1" ht="15" customHeight="1">
      <c r="A16" s="67">
        <v>9</v>
      </c>
      <c r="B16" s="193" t="s">
        <v>1137</v>
      </c>
      <c r="C16" s="175" t="s">
        <v>22</v>
      </c>
      <c r="D16" s="178">
        <v>0</v>
      </c>
      <c r="E16" s="178">
        <v>0</v>
      </c>
      <c r="F16" s="178">
        <v>0</v>
      </c>
      <c r="G16" s="178">
        <v>0</v>
      </c>
      <c r="H16" s="178">
        <v>0</v>
      </c>
      <c r="I16" s="178">
        <v>9.8436500000000002</v>
      </c>
      <c r="J16" s="178">
        <v>9.5555339999999998</v>
      </c>
      <c r="K16" s="178">
        <v>9.3205530000000003</v>
      </c>
      <c r="L16" s="178">
        <v>8.6260720000000006</v>
      </c>
      <c r="M16" s="178">
        <v>8.3619040000000009</v>
      </c>
      <c r="N16" s="178">
        <v>7.079795740408974</v>
      </c>
      <c r="O16" s="178">
        <v>5.9217502586060675</v>
      </c>
      <c r="P16" s="178">
        <v>5.5166547445357335</v>
      </c>
      <c r="Q16" s="178">
        <v>3.8749648152356597</v>
      </c>
      <c r="R16" s="178">
        <v>2.8612476586794306</v>
      </c>
      <c r="S16" s="178">
        <v>3.1289729999999998</v>
      </c>
      <c r="T16" s="178">
        <v>3.4758160000000009</v>
      </c>
      <c r="U16" s="178">
        <v>3.7598160000000007</v>
      </c>
    </row>
    <row r="17" spans="1:21" s="69" customFormat="1" ht="15" hidden="1" customHeight="1">
      <c r="A17" s="67">
        <v>10</v>
      </c>
      <c r="B17" s="193" t="s">
        <v>25</v>
      </c>
      <c r="C17" s="175" t="s">
        <v>22</v>
      </c>
      <c r="D17" s="178">
        <v>0</v>
      </c>
      <c r="E17" s="178">
        <v>0</v>
      </c>
      <c r="F17" s="178">
        <v>0</v>
      </c>
      <c r="G17" s="178">
        <v>0</v>
      </c>
      <c r="H17" s="178">
        <v>0</v>
      </c>
      <c r="I17" s="178">
        <v>0</v>
      </c>
      <c r="J17" s="178">
        <v>0</v>
      </c>
      <c r="K17" s="178">
        <v>0</v>
      </c>
      <c r="L17" s="178">
        <v>0</v>
      </c>
      <c r="M17" s="178">
        <v>0</v>
      </c>
      <c r="N17" s="178">
        <v>0</v>
      </c>
      <c r="O17" s="178">
        <v>0</v>
      </c>
      <c r="P17" s="178">
        <v>0</v>
      </c>
      <c r="Q17" s="178">
        <v>0</v>
      </c>
      <c r="R17" s="178">
        <v>0</v>
      </c>
      <c r="S17" s="178">
        <v>0</v>
      </c>
      <c r="T17" s="178">
        <v>0</v>
      </c>
      <c r="U17" s="178">
        <v>0</v>
      </c>
    </row>
    <row r="18" spans="1:21" s="69" customFormat="1" ht="15" hidden="1" customHeight="1">
      <c r="A18" s="67">
        <v>11</v>
      </c>
      <c r="B18" s="193" t="s">
        <v>26</v>
      </c>
      <c r="C18" s="175" t="s">
        <v>22</v>
      </c>
      <c r="D18" s="178">
        <v>0</v>
      </c>
      <c r="E18" s="178">
        <v>0</v>
      </c>
      <c r="F18" s="178">
        <v>0</v>
      </c>
      <c r="G18" s="178">
        <v>0</v>
      </c>
      <c r="H18" s="178">
        <v>0</v>
      </c>
      <c r="I18" s="178">
        <v>0</v>
      </c>
      <c r="J18" s="178">
        <v>0</v>
      </c>
      <c r="K18" s="178">
        <v>0</v>
      </c>
      <c r="L18" s="178">
        <v>0</v>
      </c>
      <c r="M18" s="178">
        <v>0</v>
      </c>
      <c r="N18" s="178">
        <v>0</v>
      </c>
      <c r="O18" s="178">
        <v>0</v>
      </c>
      <c r="P18" s="178">
        <v>0</v>
      </c>
      <c r="Q18" s="178">
        <v>0</v>
      </c>
      <c r="R18" s="178">
        <v>0</v>
      </c>
      <c r="S18" s="178">
        <v>0</v>
      </c>
      <c r="T18" s="178">
        <v>0</v>
      </c>
      <c r="U18" s="178">
        <v>0</v>
      </c>
    </row>
    <row r="19" spans="1:21" s="69" customFormat="1" ht="15" customHeight="1">
      <c r="A19" s="67">
        <v>12</v>
      </c>
      <c r="B19" s="193" t="s">
        <v>740</v>
      </c>
      <c r="C19" s="175" t="s">
        <v>22</v>
      </c>
      <c r="D19" s="178">
        <v>0</v>
      </c>
      <c r="E19" s="178">
        <v>0</v>
      </c>
      <c r="F19" s="178">
        <v>0</v>
      </c>
      <c r="G19" s="178">
        <v>0</v>
      </c>
      <c r="H19" s="178">
        <v>0</v>
      </c>
      <c r="I19" s="178">
        <v>1069.4214749193009</v>
      </c>
      <c r="J19" s="178">
        <v>1049.4963660237411</v>
      </c>
      <c r="K19" s="178">
        <v>1076.7896561454447</v>
      </c>
      <c r="L19" s="178">
        <v>1059.9204264911014</v>
      </c>
      <c r="M19" s="178">
        <v>1016.3208319011534</v>
      </c>
      <c r="N19" s="178">
        <v>991.89606928547516</v>
      </c>
      <c r="O19" s="178">
        <v>1004.2791246664108</v>
      </c>
      <c r="P19" s="178">
        <v>980.53649195406979</v>
      </c>
      <c r="Q19" s="178">
        <v>985.38743742970064</v>
      </c>
      <c r="R19" s="178">
        <v>961.16618303022949</v>
      </c>
      <c r="S19" s="178">
        <v>922.93487771554749</v>
      </c>
      <c r="T19" s="178">
        <v>928.66115519487937</v>
      </c>
      <c r="U19" s="178">
        <v>936.3071215422392</v>
      </c>
    </row>
    <row r="20" spans="1:21" s="195" customFormat="1" ht="20.100000000000001" customHeight="1">
      <c r="A20" s="194"/>
      <c r="C20" s="196"/>
      <c r="D20" s="398" t="s">
        <v>28</v>
      </c>
      <c r="E20" s="399"/>
      <c r="F20" s="399"/>
      <c r="G20" s="399"/>
      <c r="H20" s="399"/>
      <c r="I20" s="778" t="s">
        <v>28</v>
      </c>
      <c r="J20" s="778"/>
      <c r="K20" s="778"/>
      <c r="L20" s="778"/>
      <c r="M20" s="778"/>
      <c r="N20" s="778"/>
      <c r="O20" s="778"/>
      <c r="P20" s="778"/>
      <c r="Q20" s="778"/>
      <c r="R20" s="778"/>
      <c r="S20" s="778"/>
      <c r="T20" s="778"/>
    </row>
    <row r="21" spans="1:21" s="183" customFormat="1" ht="15" customHeight="1">
      <c r="A21" s="67">
        <v>13</v>
      </c>
      <c r="B21" s="193" t="s">
        <v>21</v>
      </c>
      <c r="C21" s="175" t="s">
        <v>22</v>
      </c>
      <c r="D21" s="178">
        <v>84.517587131250011</v>
      </c>
      <c r="E21" s="178">
        <v>80.530912000000029</v>
      </c>
      <c r="F21" s="178">
        <v>79.019305137917073</v>
      </c>
      <c r="G21" s="178">
        <v>80.687067484662577</v>
      </c>
      <c r="H21" s="178">
        <v>81.146588679245369</v>
      </c>
      <c r="I21" s="178">
        <v>78.575833427400639</v>
      </c>
      <c r="J21" s="178">
        <v>75.910668750409798</v>
      </c>
      <c r="K21" s="178">
        <v>76.050003036268677</v>
      </c>
      <c r="L21" s="178">
        <v>72.629569708931342</v>
      </c>
      <c r="M21" s="178">
        <v>70.898924142714066</v>
      </c>
      <c r="N21" s="178">
        <v>68.600874875143219</v>
      </c>
      <c r="O21" s="178">
        <v>66.555201333985366</v>
      </c>
      <c r="P21" s="178">
        <v>63.968672533935425</v>
      </c>
      <c r="Q21" s="178">
        <v>61.635743542741992</v>
      </c>
      <c r="R21" s="178">
        <v>62.148803877413954</v>
      </c>
      <c r="S21" s="178">
        <v>41.852072675741546</v>
      </c>
      <c r="T21" s="178">
        <v>43.724007796654355</v>
      </c>
      <c r="U21" s="178">
        <v>39.269993590832691</v>
      </c>
    </row>
    <row r="22" spans="1:21" s="183" customFormat="1" ht="15" customHeight="1">
      <c r="A22" s="67">
        <v>14</v>
      </c>
      <c r="B22" s="193" t="s">
        <v>376</v>
      </c>
      <c r="C22" s="175" t="s">
        <v>22</v>
      </c>
      <c r="D22" s="178">
        <v>0</v>
      </c>
      <c r="E22" s="178">
        <v>0</v>
      </c>
      <c r="F22" s="178">
        <v>0</v>
      </c>
      <c r="G22" s="178">
        <v>0</v>
      </c>
      <c r="H22" s="178">
        <v>0</v>
      </c>
      <c r="I22" s="178">
        <v>60.604200000000006</v>
      </c>
      <c r="J22" s="178">
        <v>61.447679999999998</v>
      </c>
      <c r="K22" s="178">
        <v>61.425000000000004</v>
      </c>
      <c r="L22" s="178">
        <v>61.593480000000021</v>
      </c>
      <c r="M22" s="178">
        <v>61.663679999999992</v>
      </c>
      <c r="N22" s="178">
        <v>62.058959999999999</v>
      </c>
      <c r="O22" s="178">
        <v>62.146799999999999</v>
      </c>
      <c r="P22" s="178">
        <v>62.332920000000001</v>
      </c>
      <c r="Q22" s="178">
        <v>61.8</v>
      </c>
      <c r="R22" s="178">
        <v>62.13888</v>
      </c>
      <c r="S22" s="178">
        <v>63.25488</v>
      </c>
      <c r="T22" s="178">
        <v>61.961760000000005</v>
      </c>
      <c r="U22" s="178">
        <v>60.663600000000002</v>
      </c>
    </row>
    <row r="23" spans="1:21" s="183" customFormat="1" ht="15" customHeight="1">
      <c r="A23" s="67">
        <v>15</v>
      </c>
      <c r="B23" s="193" t="s">
        <v>1137</v>
      </c>
      <c r="C23" s="175" t="s">
        <v>22</v>
      </c>
      <c r="D23" s="178">
        <v>0</v>
      </c>
      <c r="E23" s="178">
        <v>0</v>
      </c>
      <c r="F23" s="178">
        <v>0</v>
      </c>
      <c r="G23" s="178">
        <v>0</v>
      </c>
      <c r="H23" s="178">
        <v>0</v>
      </c>
      <c r="I23" s="178">
        <v>112.752</v>
      </c>
      <c r="J23" s="178">
        <v>116.12159999999999</v>
      </c>
      <c r="K23" s="178">
        <v>122.85</v>
      </c>
      <c r="L23" s="178">
        <v>126.19152</v>
      </c>
      <c r="M23" s="178">
        <v>128.88720000000001</v>
      </c>
      <c r="N23" s="178">
        <v>132.25680000000003</v>
      </c>
      <c r="O23" s="178">
        <v>135.50039999999998</v>
      </c>
      <c r="P23" s="178">
        <v>138.29328000000001</v>
      </c>
      <c r="Q23" s="178">
        <v>137.30000000000001</v>
      </c>
      <c r="R23" s="178">
        <v>136.93279041916168</v>
      </c>
      <c r="S23" s="178">
        <v>140.28299999999999</v>
      </c>
      <c r="T23" s="178">
        <v>137.20104000000001</v>
      </c>
      <c r="U23" s="178">
        <v>140.56200000000001</v>
      </c>
    </row>
    <row r="24" spans="1:21" s="183" customFormat="1" ht="15" customHeight="1">
      <c r="A24" s="67">
        <v>16</v>
      </c>
      <c r="B24" s="193" t="s">
        <v>1138</v>
      </c>
      <c r="C24" s="175" t="s">
        <v>22</v>
      </c>
      <c r="D24" s="178">
        <v>0</v>
      </c>
      <c r="E24" s="178">
        <v>0</v>
      </c>
      <c r="F24" s="178">
        <v>0</v>
      </c>
      <c r="G24" s="178">
        <v>0</v>
      </c>
      <c r="H24" s="178">
        <v>0</v>
      </c>
      <c r="I24" s="178">
        <v>183.22200000000001</v>
      </c>
      <c r="J24" s="178">
        <v>186.76223999999999</v>
      </c>
      <c r="K24" s="178">
        <v>191.15460000000002</v>
      </c>
      <c r="L24" s="178">
        <v>194.79564000000002</v>
      </c>
      <c r="M24" s="178">
        <v>197.12159999999997</v>
      </c>
      <c r="N24" s="178">
        <v>199.40256000000002</v>
      </c>
      <c r="O24" s="178">
        <v>201.21299999999999</v>
      </c>
      <c r="P24" s="178">
        <v>199.86912000000001</v>
      </c>
      <c r="Q24" s="178">
        <v>198.7</v>
      </c>
      <c r="R24" s="178">
        <v>196.94716167664669</v>
      </c>
      <c r="S24" s="178">
        <v>211.69979999999998</v>
      </c>
      <c r="T24" s="178">
        <v>207.03096000000002</v>
      </c>
      <c r="U24" s="178">
        <v>206.15759999999997</v>
      </c>
    </row>
    <row r="25" spans="1:21" s="183" customFormat="1" ht="15" customHeight="1">
      <c r="A25" s="67">
        <v>17</v>
      </c>
      <c r="B25" s="193" t="s">
        <v>26</v>
      </c>
      <c r="C25" s="175" t="s">
        <v>22</v>
      </c>
      <c r="D25" s="178">
        <v>0</v>
      </c>
      <c r="E25" s="178">
        <v>0</v>
      </c>
      <c r="F25" s="178">
        <v>0</v>
      </c>
      <c r="G25" s="178">
        <v>0</v>
      </c>
      <c r="H25" s="178">
        <v>0</v>
      </c>
      <c r="I25" s="178">
        <v>41.812200000000004</v>
      </c>
      <c r="J25" s="178">
        <v>42.577919999999999</v>
      </c>
      <c r="K25" s="178">
        <v>43.243200000000002</v>
      </c>
      <c r="L25" s="178">
        <v>44.066880000000005</v>
      </c>
      <c r="M25" s="178">
        <v>44.478720000000003</v>
      </c>
      <c r="N25" s="178">
        <v>44.763840000000002</v>
      </c>
      <c r="O25" s="178">
        <v>45.336599999999997</v>
      </c>
      <c r="P25" s="178">
        <v>44.920079999999999</v>
      </c>
      <c r="Q25" s="178">
        <v>44</v>
      </c>
      <c r="R25" s="178">
        <v>43.510419161676644</v>
      </c>
      <c r="S25" s="178">
        <v>46.420919999999995</v>
      </c>
      <c r="T25" s="178">
        <v>45.24192</v>
      </c>
      <c r="U25" s="178">
        <v>46.360800000000005</v>
      </c>
    </row>
    <row r="26" spans="1:21" s="183" customFormat="1" ht="15" customHeight="1">
      <c r="A26" s="67">
        <v>18</v>
      </c>
      <c r="B26" s="193" t="s">
        <v>740</v>
      </c>
      <c r="C26" s="175" t="s">
        <v>22</v>
      </c>
      <c r="D26" s="178">
        <v>0</v>
      </c>
      <c r="E26" s="178">
        <v>0</v>
      </c>
      <c r="F26" s="178">
        <v>0</v>
      </c>
      <c r="G26" s="178">
        <v>0</v>
      </c>
      <c r="H26" s="178">
        <v>0</v>
      </c>
      <c r="I26" s="178">
        <v>476.96623342740071</v>
      </c>
      <c r="J26" s="178">
        <v>482.82010875040982</v>
      </c>
      <c r="K26" s="178">
        <v>494.72280303626866</v>
      </c>
      <c r="L26" s="178">
        <v>499.27708970893144</v>
      </c>
      <c r="M26" s="178">
        <v>503.05012414271408</v>
      </c>
      <c r="N26" s="178">
        <v>507.08303487514326</v>
      </c>
      <c r="O26" s="178">
        <v>510.75200133398528</v>
      </c>
      <c r="P26" s="178">
        <v>509.38407253393547</v>
      </c>
      <c r="Q26" s="178">
        <v>503.43574354274199</v>
      </c>
      <c r="R26" s="178">
        <v>501.67805513489895</v>
      </c>
      <c r="S26" s="178">
        <v>503.51067267574149</v>
      </c>
      <c r="T26" s="178">
        <v>495.1596877966544</v>
      </c>
      <c r="U26" s="178">
        <v>493.01399359083263</v>
      </c>
    </row>
    <row r="27" spans="1:21" s="195" customFormat="1" ht="20.100000000000001" customHeight="1">
      <c r="A27" s="194"/>
      <c r="C27" s="196"/>
      <c r="D27" s="398" t="s">
        <v>648</v>
      </c>
      <c r="E27" s="399"/>
      <c r="F27" s="399"/>
      <c r="G27" s="399"/>
      <c r="H27" s="399"/>
      <c r="I27" s="778" t="s">
        <v>648</v>
      </c>
      <c r="J27" s="778"/>
      <c r="K27" s="778"/>
      <c r="L27" s="778"/>
      <c r="M27" s="778"/>
      <c r="N27" s="778"/>
      <c r="O27" s="778"/>
      <c r="P27" s="778"/>
      <c r="Q27" s="778"/>
      <c r="R27" s="778"/>
      <c r="S27" s="778"/>
      <c r="T27" s="778"/>
    </row>
    <row r="28" spans="1:21" s="183" customFormat="1" ht="15" customHeight="1">
      <c r="A28" s="67">
        <v>19</v>
      </c>
      <c r="B28" s="193" t="s">
        <v>21</v>
      </c>
      <c r="C28" s="175" t="s">
        <v>22</v>
      </c>
      <c r="D28" s="362">
        <v>147.15298734047849</v>
      </c>
      <c r="E28" s="178">
        <v>132.92027502392344</v>
      </c>
      <c r="F28" s="178">
        <v>119.84970853481917</v>
      </c>
      <c r="G28" s="178">
        <v>125.96551724137932</v>
      </c>
      <c r="H28" s="178">
        <v>125.36437499999997</v>
      </c>
      <c r="I28" s="178">
        <v>131.1988659647125</v>
      </c>
      <c r="J28" s="178">
        <v>118.97762669839348</v>
      </c>
      <c r="K28" s="178">
        <v>127.91052926730541</v>
      </c>
      <c r="L28" s="178">
        <v>140.9015119448934</v>
      </c>
      <c r="M28" s="178">
        <v>146.58099637849293</v>
      </c>
      <c r="N28" s="178">
        <v>138.21393301697552</v>
      </c>
      <c r="O28" s="178">
        <v>142.08121582031188</v>
      </c>
      <c r="P28" s="178">
        <v>154.00130945639111</v>
      </c>
      <c r="Q28" s="178">
        <v>154.19070903715479</v>
      </c>
      <c r="R28" s="178">
        <v>163.16707854804136</v>
      </c>
      <c r="S28" s="178">
        <v>150.98693761852203</v>
      </c>
      <c r="T28" s="178">
        <v>162.52101641226321</v>
      </c>
      <c r="U28" s="178">
        <v>156.01502659918211</v>
      </c>
    </row>
    <row r="29" spans="1:21" s="183" customFormat="1" ht="15" customHeight="1">
      <c r="A29" s="67">
        <v>20</v>
      </c>
      <c r="B29" s="193" t="s">
        <v>376</v>
      </c>
      <c r="C29" s="175" t="s">
        <v>22</v>
      </c>
      <c r="D29" s="362">
        <v>0</v>
      </c>
      <c r="E29" s="178">
        <v>0</v>
      </c>
      <c r="F29" s="178">
        <v>0</v>
      </c>
      <c r="G29" s="178">
        <v>0</v>
      </c>
      <c r="H29" s="178">
        <v>0</v>
      </c>
      <c r="I29" s="178">
        <v>12.166666666666668</v>
      </c>
      <c r="J29" s="178">
        <v>11.593859649122809</v>
      </c>
      <c r="K29" s="178">
        <v>12.23218181818182</v>
      </c>
      <c r="L29" s="178">
        <v>12.49944</v>
      </c>
      <c r="M29" s="178">
        <v>13.17056</v>
      </c>
      <c r="N29" s="178">
        <v>12.29336</v>
      </c>
      <c r="O29" s="178">
        <v>11.949224000000001</v>
      </c>
      <c r="P29" s="178">
        <v>12.112731261425958</v>
      </c>
      <c r="Q29" s="178">
        <v>12.796099939061547</v>
      </c>
      <c r="R29" s="178">
        <v>14.703416666666667</v>
      </c>
      <c r="S29" s="178">
        <v>14.585032000000004</v>
      </c>
      <c r="T29" s="178">
        <v>14.462536000000002</v>
      </c>
      <c r="U29" s="178">
        <v>14.001991999999998</v>
      </c>
    </row>
    <row r="30" spans="1:21" s="183" customFormat="1" ht="15" hidden="1" customHeight="1">
      <c r="A30" s="67">
        <v>21</v>
      </c>
      <c r="B30" s="193" t="s">
        <v>24</v>
      </c>
      <c r="C30" s="175" t="s">
        <v>22</v>
      </c>
      <c r="D30" s="362">
        <v>0</v>
      </c>
      <c r="E30" s="178">
        <v>0</v>
      </c>
      <c r="F30" s="178">
        <v>0</v>
      </c>
      <c r="G30" s="178">
        <v>0</v>
      </c>
      <c r="H30" s="178">
        <v>0</v>
      </c>
      <c r="I30" s="178">
        <v>0</v>
      </c>
      <c r="J30" s="178">
        <v>0</v>
      </c>
      <c r="K30" s="178">
        <v>0</v>
      </c>
      <c r="L30" s="178">
        <v>0</v>
      </c>
      <c r="M30" s="178">
        <v>0</v>
      </c>
      <c r="N30" s="178">
        <v>0</v>
      </c>
      <c r="O30" s="178">
        <v>0</v>
      </c>
      <c r="P30" s="178">
        <v>0</v>
      </c>
      <c r="Q30" s="178">
        <v>0</v>
      </c>
      <c r="R30" s="178">
        <v>0</v>
      </c>
      <c r="S30" s="178">
        <v>0</v>
      </c>
      <c r="T30" s="178">
        <v>0</v>
      </c>
      <c r="U30" s="178">
        <v>0</v>
      </c>
    </row>
    <row r="31" spans="1:21" s="183" customFormat="1" ht="15" hidden="1" customHeight="1">
      <c r="A31" s="67">
        <v>22</v>
      </c>
      <c r="B31" s="193" t="s">
        <v>25</v>
      </c>
      <c r="C31" s="175" t="s">
        <v>22</v>
      </c>
      <c r="D31" s="362">
        <v>0</v>
      </c>
      <c r="E31" s="178">
        <v>0</v>
      </c>
      <c r="F31" s="178">
        <v>0</v>
      </c>
      <c r="G31" s="178">
        <v>0</v>
      </c>
      <c r="H31" s="178">
        <v>0</v>
      </c>
      <c r="I31" s="178">
        <v>0</v>
      </c>
      <c r="J31" s="178">
        <v>0</v>
      </c>
      <c r="K31" s="178">
        <v>0</v>
      </c>
      <c r="L31" s="178">
        <v>0</v>
      </c>
      <c r="M31" s="178">
        <v>0</v>
      </c>
      <c r="N31" s="178">
        <v>0</v>
      </c>
      <c r="O31" s="178">
        <v>0</v>
      </c>
      <c r="P31" s="178">
        <v>0</v>
      </c>
      <c r="Q31" s="178">
        <v>0</v>
      </c>
      <c r="R31" s="178">
        <v>0</v>
      </c>
      <c r="S31" s="178">
        <v>0</v>
      </c>
      <c r="T31" s="178">
        <v>0</v>
      </c>
      <c r="U31" s="178">
        <v>0</v>
      </c>
    </row>
    <row r="32" spans="1:21" s="183" customFormat="1" ht="15" hidden="1" customHeight="1">
      <c r="A32" s="67">
        <v>23</v>
      </c>
      <c r="B32" s="193" t="s">
        <v>26</v>
      </c>
      <c r="C32" s="175" t="s">
        <v>22</v>
      </c>
      <c r="D32" s="362">
        <v>0</v>
      </c>
      <c r="E32" s="178">
        <v>0</v>
      </c>
      <c r="F32" s="178">
        <v>0</v>
      </c>
      <c r="G32" s="178">
        <v>0</v>
      </c>
      <c r="H32" s="178">
        <v>0</v>
      </c>
      <c r="I32" s="178">
        <v>0</v>
      </c>
      <c r="J32" s="178">
        <v>0</v>
      </c>
      <c r="K32" s="178">
        <v>0</v>
      </c>
      <c r="L32" s="178">
        <v>0</v>
      </c>
      <c r="M32" s="178">
        <v>0</v>
      </c>
      <c r="N32" s="178">
        <v>0</v>
      </c>
      <c r="O32" s="178">
        <v>0</v>
      </c>
      <c r="P32" s="178">
        <v>0</v>
      </c>
      <c r="Q32" s="178">
        <v>0</v>
      </c>
      <c r="R32" s="178">
        <v>0</v>
      </c>
      <c r="S32" s="178">
        <v>0</v>
      </c>
      <c r="T32" s="178">
        <v>0</v>
      </c>
      <c r="U32" s="178">
        <v>0</v>
      </c>
    </row>
    <row r="33" spans="1:21" s="183" customFormat="1" ht="15" customHeight="1">
      <c r="A33" s="67">
        <v>24</v>
      </c>
      <c r="B33" s="193" t="s">
        <v>740</v>
      </c>
      <c r="C33" s="175" t="s">
        <v>22</v>
      </c>
      <c r="D33" s="362">
        <v>0</v>
      </c>
      <c r="E33" s="178">
        <v>0</v>
      </c>
      <c r="F33" s="178">
        <v>0</v>
      </c>
      <c r="G33" s="178">
        <v>0</v>
      </c>
      <c r="H33" s="178">
        <v>0</v>
      </c>
      <c r="I33" s="178">
        <v>143.36553263137915</v>
      </c>
      <c r="J33" s="178">
        <v>130.5714863475163</v>
      </c>
      <c r="K33" s="178">
        <v>140.14271108548724</v>
      </c>
      <c r="L33" s="178">
        <v>153.40095194489339</v>
      </c>
      <c r="M33" s="178">
        <v>159.75155637849292</v>
      </c>
      <c r="N33" s="178">
        <v>150.50729301697552</v>
      </c>
      <c r="O33" s="178">
        <v>154.03043982031187</v>
      </c>
      <c r="P33" s="178">
        <v>166.11404071781706</v>
      </c>
      <c r="Q33" s="178">
        <v>166.98680897621634</v>
      </c>
      <c r="R33" s="178">
        <v>177.87049521470803</v>
      </c>
      <c r="S33" s="178">
        <v>165.57196961852205</v>
      </c>
      <c r="T33" s="178">
        <v>176.98355241226321</v>
      </c>
      <c r="U33" s="178">
        <v>170.01701859918211</v>
      </c>
    </row>
    <row r="34" spans="1:21" s="195" customFormat="1" ht="20.100000000000001" customHeight="1">
      <c r="A34" s="194"/>
      <c r="C34" s="196"/>
      <c r="D34" s="398" t="s">
        <v>29</v>
      </c>
      <c r="E34" s="399"/>
      <c r="F34" s="399"/>
      <c r="G34" s="399"/>
      <c r="H34" s="399"/>
      <c r="I34" s="778" t="s">
        <v>29</v>
      </c>
      <c r="J34" s="778"/>
      <c r="K34" s="778"/>
      <c r="L34" s="778"/>
      <c r="M34" s="778"/>
      <c r="N34" s="778"/>
      <c r="O34" s="778"/>
      <c r="P34" s="778"/>
      <c r="Q34" s="778"/>
      <c r="R34" s="778"/>
      <c r="S34" s="778"/>
      <c r="T34" s="778"/>
    </row>
    <row r="35" spans="1:21" s="183" customFormat="1" ht="15" customHeight="1">
      <c r="A35" s="67">
        <v>25</v>
      </c>
      <c r="B35" s="193" t="s">
        <v>21</v>
      </c>
      <c r="C35" s="175" t="s">
        <v>22</v>
      </c>
      <c r="D35" s="362">
        <v>98.333585392030059</v>
      </c>
      <c r="E35" s="178">
        <v>93.892576052508289</v>
      </c>
      <c r="F35" s="178">
        <v>63.317319436641135</v>
      </c>
      <c r="G35" s="178">
        <v>49.54823529411766</v>
      </c>
      <c r="H35" s="178">
        <v>51.007550316455699</v>
      </c>
      <c r="I35" s="178">
        <v>48.759141530801408</v>
      </c>
      <c r="J35" s="178">
        <v>47.079275652782869</v>
      </c>
      <c r="K35" s="178">
        <v>42.690201539292083</v>
      </c>
      <c r="L35" s="178">
        <v>32.477132646227531</v>
      </c>
      <c r="M35" s="178">
        <v>28.262881742073699</v>
      </c>
      <c r="N35" s="178">
        <v>29.404174390626295</v>
      </c>
      <c r="O35" s="178">
        <v>34.624346258172011</v>
      </c>
      <c r="P35" s="178">
        <v>35.680315010057896</v>
      </c>
      <c r="Q35" s="178">
        <v>42.581513424174069</v>
      </c>
      <c r="R35" s="178">
        <v>35.751919645428671</v>
      </c>
      <c r="S35" s="178">
        <v>43.408594900556949</v>
      </c>
      <c r="T35" s="178">
        <v>59.153198999944259</v>
      </c>
      <c r="U35" s="178">
        <v>29.076535963121415</v>
      </c>
    </row>
    <row r="36" spans="1:21" s="183" customFormat="1" ht="15" customHeight="1">
      <c r="A36" s="67">
        <v>26</v>
      </c>
      <c r="B36" s="193" t="s">
        <v>376</v>
      </c>
      <c r="C36" s="175" t="s">
        <v>22</v>
      </c>
      <c r="D36" s="362">
        <v>0</v>
      </c>
      <c r="E36" s="178">
        <v>0</v>
      </c>
      <c r="F36" s="178">
        <v>0</v>
      </c>
      <c r="G36" s="178">
        <v>0</v>
      </c>
      <c r="H36" s="178">
        <v>0</v>
      </c>
      <c r="I36" s="178">
        <v>4.0305000000000009</v>
      </c>
      <c r="J36" s="178">
        <v>3.9753076923076915</v>
      </c>
      <c r="K36" s="178">
        <v>4.5336000000000007</v>
      </c>
      <c r="L36" s="178">
        <v>3.6831999999999998</v>
      </c>
      <c r="M36" s="178">
        <v>1.8240275882352941</v>
      </c>
      <c r="N36" s="178">
        <v>2.314656499999999</v>
      </c>
      <c r="O36" s="178">
        <v>5.6458054285714292</v>
      </c>
      <c r="P36" s="178">
        <v>6.569633333333333</v>
      </c>
      <c r="Q36" s="178">
        <v>2.9804187999999998</v>
      </c>
      <c r="R36" s="178">
        <v>2.5302265999999998</v>
      </c>
      <c r="S36" s="178">
        <v>3.4942700000000007</v>
      </c>
      <c r="T36" s="178">
        <v>3.4821599999999999</v>
      </c>
      <c r="U36" s="178">
        <v>1.8647400000000003</v>
      </c>
    </row>
    <row r="37" spans="1:21" s="183" customFormat="1" ht="15" hidden="1" customHeight="1">
      <c r="A37" s="67">
        <v>27</v>
      </c>
      <c r="B37" s="193" t="s">
        <v>24</v>
      </c>
      <c r="C37" s="175" t="s">
        <v>22</v>
      </c>
      <c r="D37" s="362">
        <v>0</v>
      </c>
      <c r="E37" s="178">
        <v>0</v>
      </c>
      <c r="F37" s="178">
        <v>0</v>
      </c>
      <c r="G37" s="178">
        <v>0</v>
      </c>
      <c r="H37" s="178">
        <v>0</v>
      </c>
      <c r="I37" s="178">
        <v>0</v>
      </c>
      <c r="J37" s="178">
        <v>0</v>
      </c>
      <c r="K37" s="178">
        <v>0</v>
      </c>
      <c r="L37" s="178">
        <v>0</v>
      </c>
      <c r="M37" s="178">
        <v>0</v>
      </c>
      <c r="N37" s="178">
        <v>0</v>
      </c>
      <c r="O37" s="178">
        <v>0</v>
      </c>
      <c r="P37" s="178">
        <v>0</v>
      </c>
      <c r="Q37" s="178">
        <v>0</v>
      </c>
      <c r="R37" s="178">
        <v>0</v>
      </c>
      <c r="S37" s="178">
        <v>0</v>
      </c>
      <c r="T37" s="178">
        <v>0</v>
      </c>
      <c r="U37" s="178">
        <v>0</v>
      </c>
    </row>
    <row r="38" spans="1:21" s="183" customFormat="1" ht="15" hidden="1" customHeight="1">
      <c r="A38" s="67">
        <v>28</v>
      </c>
      <c r="B38" s="193" t="s">
        <v>25</v>
      </c>
      <c r="C38" s="175" t="s">
        <v>22</v>
      </c>
      <c r="D38" s="362">
        <v>0</v>
      </c>
      <c r="E38" s="178">
        <v>0</v>
      </c>
      <c r="F38" s="178">
        <v>0</v>
      </c>
      <c r="G38" s="178">
        <v>0</v>
      </c>
      <c r="H38" s="178">
        <v>0</v>
      </c>
      <c r="I38" s="178">
        <v>0</v>
      </c>
      <c r="J38" s="178">
        <v>0</v>
      </c>
      <c r="K38" s="178">
        <v>0</v>
      </c>
      <c r="L38" s="178">
        <v>0</v>
      </c>
      <c r="M38" s="178">
        <v>0</v>
      </c>
      <c r="N38" s="178">
        <v>0</v>
      </c>
      <c r="O38" s="178">
        <v>0</v>
      </c>
      <c r="P38" s="178">
        <v>0</v>
      </c>
      <c r="Q38" s="178">
        <v>0</v>
      </c>
      <c r="R38" s="178">
        <v>0</v>
      </c>
      <c r="S38" s="178">
        <v>0</v>
      </c>
      <c r="T38" s="178">
        <v>0</v>
      </c>
      <c r="U38" s="178">
        <v>0</v>
      </c>
    </row>
    <row r="39" spans="1:21" s="183" customFormat="1" ht="15" hidden="1" customHeight="1">
      <c r="A39" s="67">
        <v>29</v>
      </c>
      <c r="B39" s="193" t="s">
        <v>26</v>
      </c>
      <c r="C39" s="175" t="s">
        <v>22</v>
      </c>
      <c r="D39" s="362">
        <v>0</v>
      </c>
      <c r="E39" s="178">
        <v>0</v>
      </c>
      <c r="F39" s="178">
        <v>0</v>
      </c>
      <c r="G39" s="178">
        <v>0</v>
      </c>
      <c r="H39" s="178">
        <v>0</v>
      </c>
      <c r="I39" s="178">
        <v>0</v>
      </c>
      <c r="J39" s="178">
        <v>0</v>
      </c>
      <c r="K39" s="178">
        <v>0</v>
      </c>
      <c r="L39" s="178">
        <v>0</v>
      </c>
      <c r="M39" s="178">
        <v>0</v>
      </c>
      <c r="N39" s="178">
        <v>0</v>
      </c>
      <c r="O39" s="178">
        <v>0</v>
      </c>
      <c r="P39" s="178">
        <v>0</v>
      </c>
      <c r="Q39" s="178">
        <v>0</v>
      </c>
      <c r="R39" s="178">
        <v>0</v>
      </c>
      <c r="S39" s="178">
        <v>0</v>
      </c>
      <c r="T39" s="178">
        <v>0</v>
      </c>
      <c r="U39" s="178">
        <v>0</v>
      </c>
    </row>
    <row r="40" spans="1:21" s="183" customFormat="1" ht="15" customHeight="1">
      <c r="A40" s="67">
        <v>30</v>
      </c>
      <c r="B40" s="193" t="s">
        <v>740</v>
      </c>
      <c r="C40" s="175" t="s">
        <v>22</v>
      </c>
      <c r="D40" s="362">
        <v>0</v>
      </c>
      <c r="E40" s="178">
        <v>0</v>
      </c>
      <c r="F40" s="178">
        <v>0</v>
      </c>
      <c r="G40" s="178">
        <v>0</v>
      </c>
      <c r="H40" s="178">
        <v>0</v>
      </c>
      <c r="I40" s="178">
        <v>52.789641530801411</v>
      </c>
      <c r="J40" s="178">
        <v>51.054583345090563</v>
      </c>
      <c r="K40" s="178">
        <v>47.223801539292083</v>
      </c>
      <c r="L40" s="178">
        <v>36.160332646227531</v>
      </c>
      <c r="M40" s="178">
        <v>30.086909330308991</v>
      </c>
      <c r="N40" s="178">
        <v>31.718830890626293</v>
      </c>
      <c r="O40" s="178">
        <v>40.270151686743439</v>
      </c>
      <c r="P40" s="178">
        <v>42.249948343391232</v>
      </c>
      <c r="Q40" s="178">
        <v>45.561932224174072</v>
      </c>
      <c r="R40" s="178">
        <v>38.28214624542867</v>
      </c>
      <c r="S40" s="178">
        <v>46.902864900556949</v>
      </c>
      <c r="T40" s="178">
        <v>62.635358999944259</v>
      </c>
      <c r="U40" s="178">
        <v>30.941275963121416</v>
      </c>
    </row>
    <row r="41" spans="1:21" s="195" customFormat="1" ht="20.100000000000001" customHeight="1">
      <c r="A41" s="194"/>
      <c r="C41" s="196"/>
      <c r="D41" s="398" t="s">
        <v>30</v>
      </c>
      <c r="E41" s="399"/>
      <c r="F41" s="399"/>
      <c r="G41" s="399"/>
      <c r="H41" s="399"/>
      <c r="I41" s="778" t="s">
        <v>30</v>
      </c>
      <c r="J41" s="778"/>
      <c r="K41" s="778"/>
      <c r="L41" s="778"/>
      <c r="M41" s="778"/>
      <c r="N41" s="778"/>
      <c r="O41" s="778"/>
      <c r="P41" s="778"/>
      <c r="Q41" s="778"/>
      <c r="R41" s="778"/>
      <c r="S41" s="778"/>
      <c r="T41" s="778"/>
    </row>
    <row r="42" spans="1:21" s="183" customFormat="1" ht="15" customHeight="1">
      <c r="A42" s="67">
        <v>31</v>
      </c>
      <c r="B42" s="193" t="s">
        <v>21</v>
      </c>
      <c r="C42" s="175" t="s">
        <v>22</v>
      </c>
      <c r="D42" s="178">
        <v>82.332522158823537</v>
      </c>
      <c r="E42" s="178">
        <v>77.746741512605041</v>
      </c>
      <c r="F42" s="178">
        <v>134.46180656285037</v>
      </c>
      <c r="G42" s="178">
        <v>153.0203703703703</v>
      </c>
      <c r="H42" s="178">
        <v>164.97152777777777</v>
      </c>
      <c r="I42" s="178">
        <v>167.65348013264853</v>
      </c>
      <c r="J42" s="178">
        <v>176.88026273227027</v>
      </c>
      <c r="K42" s="178">
        <v>182.46342217744581</v>
      </c>
      <c r="L42" s="178">
        <v>178.77551839821629</v>
      </c>
      <c r="M42" s="178">
        <v>175.64455380332976</v>
      </c>
      <c r="N42" s="178">
        <v>178.13131005845699</v>
      </c>
      <c r="O42" s="178">
        <v>194.14550106900691</v>
      </c>
      <c r="P42" s="178">
        <v>198.6849766156588</v>
      </c>
      <c r="Q42" s="178">
        <v>219.0090713522284</v>
      </c>
      <c r="R42" s="178">
        <v>236.64794700787849</v>
      </c>
      <c r="S42" s="178">
        <v>258.41960461372599</v>
      </c>
      <c r="T42" s="178">
        <v>283.27935173718294</v>
      </c>
      <c r="U42" s="178">
        <v>266.01526833237551</v>
      </c>
    </row>
    <row r="43" spans="1:21" s="183" customFormat="1" ht="15" customHeight="1">
      <c r="A43" s="67">
        <v>32</v>
      </c>
      <c r="B43" s="193" t="s">
        <v>376</v>
      </c>
      <c r="C43" s="175" t="s">
        <v>22</v>
      </c>
      <c r="D43" s="178">
        <v>0</v>
      </c>
      <c r="E43" s="178">
        <v>0</v>
      </c>
      <c r="F43" s="178">
        <v>0</v>
      </c>
      <c r="G43" s="178">
        <v>0</v>
      </c>
      <c r="H43" s="178">
        <v>0</v>
      </c>
      <c r="I43" s="178">
        <v>6.3413703703703694</v>
      </c>
      <c r="J43" s="178">
        <v>6.0283692307692309</v>
      </c>
      <c r="K43" s="178">
        <v>5.9960312499999997</v>
      </c>
      <c r="L43" s="178">
        <v>11.582581449275361</v>
      </c>
      <c r="M43" s="178">
        <v>8.5108695652173889</v>
      </c>
      <c r="N43" s="178">
        <v>8.0416783561643825</v>
      </c>
      <c r="O43" s="178">
        <v>9.0572205882352925</v>
      </c>
      <c r="P43" s="178">
        <v>8.6343043478260846</v>
      </c>
      <c r="Q43" s="178">
        <v>8.819923076923077</v>
      </c>
      <c r="R43" s="178">
        <v>9.6360357692307677</v>
      </c>
      <c r="S43" s="178">
        <v>10.449284999999998</v>
      </c>
      <c r="T43" s="178">
        <v>9.6965749999999993</v>
      </c>
      <c r="U43" s="178">
        <v>8.4252299999999991</v>
      </c>
    </row>
    <row r="44" spans="1:21" s="183" customFormat="1" ht="15" customHeight="1">
      <c r="A44" s="67">
        <v>33</v>
      </c>
      <c r="B44" s="193" t="s">
        <v>1137</v>
      </c>
      <c r="C44" s="175" t="s">
        <v>22</v>
      </c>
      <c r="D44" s="178">
        <v>0</v>
      </c>
      <c r="E44" s="178">
        <v>0</v>
      </c>
      <c r="F44" s="178">
        <v>0</v>
      </c>
      <c r="G44" s="178">
        <v>0</v>
      </c>
      <c r="H44" s="178">
        <v>0</v>
      </c>
      <c r="I44" s="178">
        <v>6.3413703703703694</v>
      </c>
      <c r="J44" s="178">
        <v>3.0141846153846155</v>
      </c>
      <c r="K44" s="178">
        <v>2.9980156249999999</v>
      </c>
      <c r="L44" s="178">
        <v>5.7912907246376806</v>
      </c>
      <c r="M44" s="178">
        <v>5.6739130434782608</v>
      </c>
      <c r="N44" s="178">
        <v>5.3611189041095892</v>
      </c>
      <c r="O44" s="178">
        <v>6.0381470588235286</v>
      </c>
      <c r="P44" s="178">
        <v>5.7562028985507245</v>
      </c>
      <c r="Q44" s="178">
        <v>5.879948717948718</v>
      </c>
      <c r="R44" s="178">
        <v>6.4240238461538466</v>
      </c>
      <c r="S44" s="178">
        <v>6.9661900000000001</v>
      </c>
      <c r="T44" s="178">
        <v>6.0949900000000001</v>
      </c>
      <c r="U44" s="178">
        <v>6.1785020000000008</v>
      </c>
    </row>
    <row r="45" spans="1:21" s="183" customFormat="1" ht="15" customHeight="1">
      <c r="A45" s="67">
        <v>34</v>
      </c>
      <c r="B45" s="193" t="s">
        <v>1138</v>
      </c>
      <c r="C45" s="175" t="s">
        <v>22</v>
      </c>
      <c r="D45" s="178">
        <v>0</v>
      </c>
      <c r="E45" s="178">
        <v>0</v>
      </c>
      <c r="F45" s="178">
        <v>0</v>
      </c>
      <c r="G45" s="178">
        <v>0</v>
      </c>
      <c r="H45" s="178">
        <v>0</v>
      </c>
      <c r="I45" s="713" t="s">
        <v>1005</v>
      </c>
      <c r="J45" s="713" t="s">
        <v>1005</v>
      </c>
      <c r="K45" s="713" t="s">
        <v>1005</v>
      </c>
      <c r="L45" s="713" t="s">
        <v>1005</v>
      </c>
      <c r="M45" s="713" t="s">
        <v>1005</v>
      </c>
      <c r="N45" s="713" t="s">
        <v>1005</v>
      </c>
      <c r="O45" s="713" t="s">
        <v>1005</v>
      </c>
      <c r="P45" s="713" t="s">
        <v>1005</v>
      </c>
      <c r="Q45" s="713" t="s">
        <v>1005</v>
      </c>
      <c r="R45" s="713" t="s">
        <v>1005</v>
      </c>
      <c r="S45" s="713" t="s">
        <v>1005</v>
      </c>
      <c r="T45" s="713" t="s">
        <v>1005</v>
      </c>
      <c r="U45" s="713" t="s">
        <v>1005</v>
      </c>
    </row>
    <row r="46" spans="1:21" s="183" customFormat="1" ht="15" customHeight="1">
      <c r="A46" s="67">
        <v>35</v>
      </c>
      <c r="B46" s="193" t="s">
        <v>26</v>
      </c>
      <c r="C46" s="175" t="s">
        <v>22</v>
      </c>
      <c r="D46" s="178">
        <v>0</v>
      </c>
      <c r="E46" s="178">
        <v>0</v>
      </c>
      <c r="F46" s="178">
        <v>0</v>
      </c>
      <c r="G46" s="178">
        <v>0</v>
      </c>
      <c r="H46" s="178">
        <v>0</v>
      </c>
      <c r="I46" s="713" t="s">
        <v>1005</v>
      </c>
      <c r="J46" s="713" t="s">
        <v>1005</v>
      </c>
      <c r="K46" s="713" t="s">
        <v>1005</v>
      </c>
      <c r="L46" s="713" t="s">
        <v>1005</v>
      </c>
      <c r="M46" s="713" t="s">
        <v>1005</v>
      </c>
      <c r="N46" s="713" t="s">
        <v>1005</v>
      </c>
      <c r="O46" s="713" t="s">
        <v>1005</v>
      </c>
      <c r="P46" s="713" t="s">
        <v>1005</v>
      </c>
      <c r="Q46" s="713" t="s">
        <v>1005</v>
      </c>
      <c r="R46" s="713" t="s">
        <v>1005</v>
      </c>
      <c r="S46" s="713" t="s">
        <v>1005</v>
      </c>
      <c r="T46" s="713" t="s">
        <v>1005</v>
      </c>
      <c r="U46" s="713" t="s">
        <v>1005</v>
      </c>
    </row>
    <row r="47" spans="1:21" s="183" customFormat="1" ht="15" customHeight="1">
      <c r="A47" s="67">
        <v>36</v>
      </c>
      <c r="B47" s="193" t="s">
        <v>740</v>
      </c>
      <c r="C47" s="175" t="s">
        <v>22</v>
      </c>
      <c r="D47" s="178">
        <v>0</v>
      </c>
      <c r="E47" s="178">
        <v>0</v>
      </c>
      <c r="F47" s="178">
        <v>0</v>
      </c>
      <c r="G47" s="178">
        <v>0</v>
      </c>
      <c r="H47" s="178">
        <v>0</v>
      </c>
      <c r="I47" s="178">
        <v>180.33622087338924</v>
      </c>
      <c r="J47" s="178">
        <v>185.92281657842412</v>
      </c>
      <c r="K47" s="178">
        <v>191.45746905244579</v>
      </c>
      <c r="L47" s="178">
        <v>196.14939057212933</v>
      </c>
      <c r="M47" s="178">
        <v>189.82933641202538</v>
      </c>
      <c r="N47" s="178">
        <v>191.53410731873097</v>
      </c>
      <c r="O47" s="178">
        <v>209.24086871606573</v>
      </c>
      <c r="P47" s="178">
        <v>213.07548386203561</v>
      </c>
      <c r="Q47" s="178">
        <v>233.7089431471002</v>
      </c>
      <c r="R47" s="178">
        <v>252.70800662326312</v>
      </c>
      <c r="S47" s="178">
        <v>275.83507961372595</v>
      </c>
      <c r="T47" s="178">
        <v>299.07091673718293</v>
      </c>
      <c r="U47" s="178">
        <v>280.61900033237549</v>
      </c>
    </row>
    <row r="48" spans="1:21" s="195" customFormat="1" ht="20.100000000000001" customHeight="1">
      <c r="A48" s="194"/>
      <c r="C48" s="196"/>
      <c r="D48" s="398" t="s">
        <v>740</v>
      </c>
      <c r="E48" s="399"/>
      <c r="F48" s="399"/>
      <c r="G48" s="399"/>
      <c r="H48" s="399"/>
      <c r="I48" s="778" t="s">
        <v>740</v>
      </c>
      <c r="J48" s="778"/>
      <c r="K48" s="778"/>
      <c r="L48" s="778"/>
      <c r="M48" s="778"/>
      <c r="N48" s="778"/>
      <c r="O48" s="778"/>
      <c r="P48" s="778"/>
      <c r="Q48" s="778"/>
      <c r="R48" s="778"/>
      <c r="S48" s="778"/>
      <c r="T48" s="778"/>
    </row>
    <row r="49" spans="1:21" s="183" customFormat="1" ht="15" customHeight="1">
      <c r="A49" s="67">
        <v>37</v>
      </c>
      <c r="B49" s="193" t="s">
        <v>21</v>
      </c>
      <c r="C49" s="175" t="s">
        <v>22</v>
      </c>
      <c r="D49" s="362">
        <f>D7+D14+D21+D28+D35+D42</f>
        <v>1929.9128687236971</v>
      </c>
      <c r="E49" s="178">
        <f t="shared" ref="E49:H49" si="0">E7+E14+E21+E28+E35+E42</f>
        <v>1980.7863242203748</v>
      </c>
      <c r="F49" s="178">
        <f t="shared" si="0"/>
        <v>2043.5194270919706</v>
      </c>
      <c r="G49" s="178">
        <f t="shared" si="0"/>
        <v>2075.7531627621429</v>
      </c>
      <c r="H49" s="178">
        <f t="shared" si="0"/>
        <v>2089.549920342648</v>
      </c>
      <c r="I49" s="178">
        <f t="shared" ref="I49:J49" si="1">I7+I14+I21+I28+I35+I42</f>
        <v>2129.1513571008718</v>
      </c>
      <c r="J49" s="178">
        <f t="shared" si="1"/>
        <v>2084.9371687023263</v>
      </c>
      <c r="K49" s="178">
        <f t="shared" ref="K49:U49" si="2">K7+K14+K21+K28+K35+K42</f>
        <v>2052.9087128288811</v>
      </c>
      <c r="L49" s="178">
        <f t="shared" si="2"/>
        <v>1969.3260251240856</v>
      </c>
      <c r="M49" s="178">
        <f t="shared" si="2"/>
        <v>1887.3805343595739</v>
      </c>
      <c r="N49" s="178">
        <f t="shared" si="2"/>
        <v>1824.2521518152219</v>
      </c>
      <c r="O49" s="178">
        <f t="shared" si="2"/>
        <v>1825.6803044452481</v>
      </c>
      <c r="P49" s="178">
        <f t="shared" si="2"/>
        <v>1767.2221712552137</v>
      </c>
      <c r="Q49" s="178">
        <f t="shared" si="2"/>
        <v>1806.8163451864725</v>
      </c>
      <c r="R49" s="178">
        <f t="shared" si="2"/>
        <v>1774.1794003627876</v>
      </c>
      <c r="S49" s="178">
        <f t="shared" si="2"/>
        <v>1707.2444844676318</v>
      </c>
      <c r="T49" s="178">
        <f t="shared" si="2"/>
        <v>1733.3143012267949</v>
      </c>
      <c r="U49" s="178">
        <f t="shared" si="2"/>
        <v>1681.0470616478315</v>
      </c>
    </row>
    <row r="50" spans="1:21" s="183" customFormat="1" ht="15" customHeight="1">
      <c r="A50" s="67">
        <v>38</v>
      </c>
      <c r="B50" s="193" t="s">
        <v>376</v>
      </c>
      <c r="C50" s="175" t="s">
        <v>22</v>
      </c>
      <c r="D50" s="362">
        <f t="shared" ref="D50:H53" si="3">D8+D15+D22+D29+D36+D43</f>
        <v>0</v>
      </c>
      <c r="E50" s="178">
        <f t="shared" si="3"/>
        <v>0</v>
      </c>
      <c r="F50" s="178">
        <f t="shared" si="3"/>
        <v>0</v>
      </c>
      <c r="G50" s="178">
        <f t="shared" si="3"/>
        <v>0</v>
      </c>
      <c r="H50" s="178">
        <f t="shared" si="3"/>
        <v>0</v>
      </c>
      <c r="I50" s="178">
        <f t="shared" ref="I50:J50" si="4">I8+I15+I22+I29+I36+I43</f>
        <v>277.92180644153223</v>
      </c>
      <c r="J50" s="178">
        <f t="shared" si="4"/>
        <v>276.06758681718804</v>
      </c>
      <c r="K50" s="178">
        <f t="shared" ref="K50:U50" si="5">K8+K15+K22+K29+K36+K43</f>
        <v>281.26201906930271</v>
      </c>
      <c r="L50" s="178">
        <f t="shared" si="5"/>
        <v>293.55602165165106</v>
      </c>
      <c r="M50" s="178">
        <f t="shared" si="5"/>
        <v>288.69383153860605</v>
      </c>
      <c r="N50" s="178">
        <f t="shared" si="5"/>
        <v>285.64754376857525</v>
      </c>
      <c r="O50" s="178">
        <f t="shared" si="5"/>
        <v>286.32840264345532</v>
      </c>
      <c r="P50" s="178">
        <f t="shared" si="5"/>
        <v>295.25031397623491</v>
      </c>
      <c r="Q50" s="178">
        <f t="shared" si="5"/>
        <v>291.61135011504433</v>
      </c>
      <c r="R50" s="178">
        <f t="shared" si="5"/>
        <v>299.49721382414646</v>
      </c>
      <c r="S50" s="178">
        <f t="shared" si="5"/>
        <v>305.89336500000002</v>
      </c>
      <c r="T50" s="178">
        <f t="shared" si="5"/>
        <v>301.78795500000007</v>
      </c>
      <c r="U50" s="178">
        <f t="shared" si="5"/>
        <v>302.49539899999996</v>
      </c>
    </row>
    <row r="51" spans="1:21" s="183" customFormat="1" ht="15" customHeight="1">
      <c r="A51" s="67">
        <v>39</v>
      </c>
      <c r="B51" s="193" t="s">
        <v>1137</v>
      </c>
      <c r="C51" s="175" t="s">
        <v>22</v>
      </c>
      <c r="D51" s="362">
        <f t="shared" si="3"/>
        <v>0</v>
      </c>
      <c r="E51" s="178">
        <f t="shared" si="3"/>
        <v>0</v>
      </c>
      <c r="F51" s="178">
        <f t="shared" si="3"/>
        <v>0</v>
      </c>
      <c r="G51" s="178">
        <f t="shared" si="3"/>
        <v>0</v>
      </c>
      <c r="H51" s="178">
        <f t="shared" si="3"/>
        <v>0</v>
      </c>
      <c r="I51" s="178">
        <f>I16+I23+I30+I37+I44</f>
        <v>128.93702037037036</v>
      </c>
      <c r="J51" s="178">
        <f t="shared" ref="J51:U51" si="6">J16+J23+J30+J37+J44</f>
        <v>128.6913186153846</v>
      </c>
      <c r="K51" s="178">
        <f t="shared" si="6"/>
        <v>135.16856862499998</v>
      </c>
      <c r="L51" s="178">
        <f t="shared" si="6"/>
        <v>140.60888272463768</v>
      </c>
      <c r="M51" s="178">
        <f t="shared" si="6"/>
        <v>142.92301704347827</v>
      </c>
      <c r="N51" s="178">
        <f t="shared" si="6"/>
        <v>144.69771464451858</v>
      </c>
      <c r="O51" s="178">
        <f t="shared" si="6"/>
        <v>147.46029731742959</v>
      </c>
      <c r="P51" s="178">
        <f t="shared" si="6"/>
        <v>149.56613764308648</v>
      </c>
      <c r="Q51" s="178">
        <f t="shared" si="6"/>
        <v>147.05491353318439</v>
      </c>
      <c r="R51" s="178">
        <f t="shared" si="6"/>
        <v>146.21806192399495</v>
      </c>
      <c r="S51" s="178">
        <f t="shared" si="6"/>
        <v>150.378163</v>
      </c>
      <c r="T51" s="178">
        <f t="shared" si="6"/>
        <v>146.77184600000001</v>
      </c>
      <c r="U51" s="178">
        <f t="shared" si="6"/>
        <v>150.50031800000002</v>
      </c>
    </row>
    <row r="52" spans="1:21" s="183" customFormat="1" ht="15" customHeight="1">
      <c r="A52" s="67">
        <v>40</v>
      </c>
      <c r="B52" s="193" t="s">
        <v>1138</v>
      </c>
      <c r="C52" s="175" t="s">
        <v>22</v>
      </c>
      <c r="D52" s="362">
        <f t="shared" si="3"/>
        <v>0</v>
      </c>
      <c r="E52" s="178">
        <f t="shared" si="3"/>
        <v>0</v>
      </c>
      <c r="F52" s="178">
        <f t="shared" si="3"/>
        <v>0</v>
      </c>
      <c r="G52" s="178">
        <f t="shared" si="3"/>
        <v>0</v>
      </c>
      <c r="H52" s="178">
        <f t="shared" si="3"/>
        <v>0</v>
      </c>
      <c r="I52" s="178">
        <f>I10+I17+I24+I31+I38</f>
        <v>185.64400000000001</v>
      </c>
      <c r="J52" s="178">
        <f t="shared" ref="J52:U52" si="7">J10+J17+J24+J31+J38</f>
        <v>189.19824</v>
      </c>
      <c r="K52" s="178">
        <f t="shared" si="7"/>
        <v>193.58860000000001</v>
      </c>
      <c r="L52" s="178">
        <f t="shared" si="7"/>
        <v>197.44064000000003</v>
      </c>
      <c r="M52" s="178">
        <f t="shared" si="7"/>
        <v>199.70359999999997</v>
      </c>
      <c r="N52" s="178">
        <f t="shared" si="7"/>
        <v>201.96356000000003</v>
      </c>
      <c r="O52" s="178">
        <f t="shared" si="7"/>
        <v>203.54900000000001</v>
      </c>
      <c r="P52" s="178">
        <f t="shared" si="7"/>
        <v>204.81636</v>
      </c>
      <c r="Q52" s="178">
        <f t="shared" si="7"/>
        <v>201.07999999999998</v>
      </c>
      <c r="R52" s="178">
        <f t="shared" si="7"/>
        <v>200.58916167664668</v>
      </c>
      <c r="S52" s="178">
        <f t="shared" si="7"/>
        <v>215.07879999999997</v>
      </c>
      <c r="T52" s="178">
        <f t="shared" si="7"/>
        <v>211.09996000000001</v>
      </c>
      <c r="U52" s="178">
        <f t="shared" si="7"/>
        <v>210.15259999999998</v>
      </c>
    </row>
    <row r="53" spans="1:21" s="183" customFormat="1" ht="15" customHeight="1">
      <c r="A53" s="67">
        <v>41</v>
      </c>
      <c r="B53" s="193" t="s">
        <v>26</v>
      </c>
      <c r="C53" s="175" t="s">
        <v>22</v>
      </c>
      <c r="D53" s="362">
        <f t="shared" si="3"/>
        <v>0</v>
      </c>
      <c r="E53" s="178">
        <f t="shared" si="3"/>
        <v>0</v>
      </c>
      <c r="F53" s="178">
        <f t="shared" si="3"/>
        <v>0</v>
      </c>
      <c r="G53" s="178">
        <f t="shared" si="3"/>
        <v>0</v>
      </c>
      <c r="H53" s="178">
        <f t="shared" si="3"/>
        <v>0</v>
      </c>
      <c r="I53" s="178">
        <f>I18+I25+I32+I39</f>
        <v>41.812200000000004</v>
      </c>
      <c r="J53" s="178">
        <f t="shared" ref="J53:U53" si="8">J18+J25+J32+J39</f>
        <v>42.577919999999999</v>
      </c>
      <c r="K53" s="178">
        <f t="shared" si="8"/>
        <v>43.243200000000002</v>
      </c>
      <c r="L53" s="178">
        <f t="shared" si="8"/>
        <v>44.066880000000005</v>
      </c>
      <c r="M53" s="178">
        <f t="shared" si="8"/>
        <v>44.478720000000003</v>
      </c>
      <c r="N53" s="178">
        <f t="shared" si="8"/>
        <v>44.763840000000002</v>
      </c>
      <c r="O53" s="178">
        <f t="shared" si="8"/>
        <v>45.336599999999997</v>
      </c>
      <c r="P53" s="178">
        <f t="shared" si="8"/>
        <v>44.920079999999999</v>
      </c>
      <c r="Q53" s="178">
        <f t="shared" si="8"/>
        <v>44</v>
      </c>
      <c r="R53" s="178">
        <f t="shared" si="8"/>
        <v>43.510419161676644</v>
      </c>
      <c r="S53" s="178">
        <f t="shared" si="8"/>
        <v>46.420919999999995</v>
      </c>
      <c r="T53" s="178">
        <f t="shared" si="8"/>
        <v>45.24192</v>
      </c>
      <c r="U53" s="178">
        <f t="shared" si="8"/>
        <v>46.360800000000005</v>
      </c>
    </row>
    <row r="54" spans="1:21" s="183" customFormat="1" ht="15" customHeight="1">
      <c r="A54" s="67">
        <v>42</v>
      </c>
      <c r="B54" s="193" t="s">
        <v>740</v>
      </c>
      <c r="C54" s="175" t="s">
        <v>22</v>
      </c>
      <c r="D54" s="362">
        <v>2551.463024326174</v>
      </c>
      <c r="E54" s="178">
        <v>2645.3221499033916</v>
      </c>
      <c r="F54" s="178">
        <v>2692.7958889601105</v>
      </c>
      <c r="G54" s="178">
        <v>2708.5242170087977</v>
      </c>
      <c r="H54" s="178">
        <v>2720.6173345475804</v>
      </c>
      <c r="I54" s="178">
        <f>SUM(I49:I53)</f>
        <v>2763.4663839127738</v>
      </c>
      <c r="J54" s="178">
        <f t="shared" ref="J54:U54" si="9">SUM(J49:J53)</f>
        <v>2721.4722341348993</v>
      </c>
      <c r="K54" s="178">
        <f t="shared" si="9"/>
        <v>2706.1711005231837</v>
      </c>
      <c r="L54" s="178">
        <f t="shared" si="9"/>
        <v>2644.9984495003741</v>
      </c>
      <c r="M54" s="178">
        <f t="shared" si="9"/>
        <v>2563.1797029416584</v>
      </c>
      <c r="N54" s="178">
        <f t="shared" si="9"/>
        <v>2501.324810228316</v>
      </c>
      <c r="O54" s="178">
        <f t="shared" si="9"/>
        <v>2508.3546044061331</v>
      </c>
      <c r="P54" s="178">
        <f t="shared" si="9"/>
        <v>2461.7750628745348</v>
      </c>
      <c r="Q54" s="178">
        <f t="shared" si="9"/>
        <v>2490.5626088347012</v>
      </c>
      <c r="R54" s="178">
        <f t="shared" si="9"/>
        <v>2463.9942569492518</v>
      </c>
      <c r="S54" s="178">
        <f t="shared" si="9"/>
        <v>2425.0157324676316</v>
      </c>
      <c r="T54" s="178">
        <f t="shared" si="9"/>
        <v>2438.2159822267949</v>
      </c>
      <c r="U54" s="178">
        <f t="shared" si="9"/>
        <v>2390.5561786478311</v>
      </c>
    </row>
    <row r="55" spans="1:21" s="195" customFormat="1" ht="20.100000000000001" customHeight="1">
      <c r="A55" s="194"/>
      <c r="C55" s="196"/>
      <c r="D55" s="398" t="s">
        <v>39</v>
      </c>
      <c r="E55" s="399"/>
      <c r="F55" s="399"/>
      <c r="G55" s="399"/>
      <c r="H55" s="399"/>
      <c r="I55" s="778" t="s">
        <v>39</v>
      </c>
      <c r="J55" s="778"/>
      <c r="K55" s="778"/>
      <c r="L55" s="778"/>
      <c r="M55" s="778"/>
      <c r="N55" s="778"/>
      <c r="O55" s="778"/>
      <c r="P55" s="778"/>
      <c r="Q55" s="778"/>
      <c r="R55" s="778"/>
      <c r="S55" s="778"/>
      <c r="T55" s="778"/>
    </row>
    <row r="56" spans="1:21" s="183" customFormat="1" ht="15" customHeight="1">
      <c r="A56" s="67">
        <v>43</v>
      </c>
      <c r="B56" s="193" t="s">
        <v>21</v>
      </c>
      <c r="C56" s="175" t="s">
        <v>38</v>
      </c>
      <c r="D56" s="513">
        <f>D49/D$54*100</f>
        <v>75.639460588827276</v>
      </c>
      <c r="E56" s="197">
        <f t="shared" ref="E56:H56" si="10">E49/E$54*100</f>
        <v>74.878831838788102</v>
      </c>
      <c r="F56" s="197">
        <f t="shared" si="10"/>
        <v>75.888389293446451</v>
      </c>
      <c r="G56" s="197">
        <f t="shared" si="10"/>
        <v>76.637792260706988</v>
      </c>
      <c r="H56" s="197">
        <f t="shared" si="10"/>
        <v>76.804256659274927</v>
      </c>
      <c r="I56" s="691">
        <f t="shared" ref="I56:U56" si="11">I49/I$54*100</f>
        <v>77.046399749803371</v>
      </c>
      <c r="J56" s="691">
        <f t="shared" si="11"/>
        <v>76.610635322725813</v>
      </c>
      <c r="K56" s="691">
        <f t="shared" si="11"/>
        <v>75.860270344029331</v>
      </c>
      <c r="L56" s="691">
        <f t="shared" si="11"/>
        <v>74.454713782387302</v>
      </c>
      <c r="M56" s="691">
        <f t="shared" si="11"/>
        <v>73.634343007378803</v>
      </c>
      <c r="N56" s="691">
        <f t="shared" si="11"/>
        <v>72.931437946625877</v>
      </c>
      <c r="O56" s="691">
        <f t="shared" si="11"/>
        <v>72.783979635028047</v>
      </c>
      <c r="P56" s="691">
        <f t="shared" si="11"/>
        <v>71.786500639570448</v>
      </c>
      <c r="Q56" s="691">
        <f t="shared" si="11"/>
        <v>72.546513738590818</v>
      </c>
      <c r="R56" s="691">
        <f t="shared" si="11"/>
        <v>72.004201931844364</v>
      </c>
      <c r="S56" s="691">
        <f t="shared" si="11"/>
        <v>70.401377673966053</v>
      </c>
      <c r="T56" s="691">
        <f t="shared" si="11"/>
        <v>71.089448755223842</v>
      </c>
      <c r="U56" s="691">
        <f t="shared" si="11"/>
        <v>70.320332843994535</v>
      </c>
    </row>
    <row r="57" spans="1:21" s="183" customFormat="1" ht="15" customHeight="1">
      <c r="A57" s="67">
        <v>44</v>
      </c>
      <c r="B57" s="193" t="s">
        <v>376</v>
      </c>
      <c r="C57" s="175" t="s">
        <v>38</v>
      </c>
      <c r="D57" s="513">
        <f t="shared" ref="D57:H60" si="12">D50/D$54*100</f>
        <v>0</v>
      </c>
      <c r="E57" s="197">
        <f t="shared" si="12"/>
        <v>0</v>
      </c>
      <c r="F57" s="197">
        <f t="shared" si="12"/>
        <v>0</v>
      </c>
      <c r="G57" s="197">
        <f t="shared" si="12"/>
        <v>0</v>
      </c>
      <c r="H57" s="197">
        <f t="shared" si="12"/>
        <v>0</v>
      </c>
      <c r="I57" s="691">
        <f t="shared" ref="I57:U57" si="13">I50/I$54*100</f>
        <v>10.056999718159213</v>
      </c>
      <c r="J57" s="691">
        <f t="shared" si="13"/>
        <v>10.144053036974832</v>
      </c>
      <c r="K57" s="691">
        <f t="shared" si="13"/>
        <v>10.393356835971176</v>
      </c>
      <c r="L57" s="691">
        <f t="shared" si="13"/>
        <v>11.098532844399294</v>
      </c>
      <c r="M57" s="691">
        <f t="shared" si="13"/>
        <v>11.263113202998749</v>
      </c>
      <c r="N57" s="691">
        <f t="shared" si="13"/>
        <v>11.419850097057244</v>
      </c>
      <c r="O57" s="691">
        <f t="shared" si="13"/>
        <v>11.414989018717517</v>
      </c>
      <c r="P57" s="691">
        <f t="shared" si="13"/>
        <v>11.993391209003503</v>
      </c>
      <c r="Q57" s="691">
        <f t="shared" si="13"/>
        <v>11.70865366245441</v>
      </c>
      <c r="R57" s="691">
        <f t="shared" si="13"/>
        <v>12.154947722766339</v>
      </c>
      <c r="S57" s="691">
        <f t="shared" si="13"/>
        <v>12.614077546158065</v>
      </c>
      <c r="T57" s="691">
        <f t="shared" si="13"/>
        <v>12.377408613505214</v>
      </c>
      <c r="U57" s="691">
        <f t="shared" si="13"/>
        <v>12.653766587953614</v>
      </c>
    </row>
    <row r="58" spans="1:21" s="183" customFormat="1" ht="15" customHeight="1">
      <c r="A58" s="67">
        <v>45</v>
      </c>
      <c r="B58" s="193" t="s">
        <v>1137</v>
      </c>
      <c r="C58" s="175" t="s">
        <v>38</v>
      </c>
      <c r="D58" s="513">
        <f t="shared" si="12"/>
        <v>0</v>
      </c>
      <c r="E58" s="197">
        <f t="shared" si="12"/>
        <v>0</v>
      </c>
      <c r="F58" s="197">
        <f t="shared" si="12"/>
        <v>0</v>
      </c>
      <c r="G58" s="197">
        <f t="shared" si="12"/>
        <v>0</v>
      </c>
      <c r="H58" s="197">
        <f t="shared" si="12"/>
        <v>0</v>
      </c>
      <c r="I58" s="691">
        <f t="shared" ref="I58:U58" si="14">I51/I$54*100</f>
        <v>4.6657712618095708</v>
      </c>
      <c r="J58" s="691">
        <f t="shared" si="14"/>
        <v>4.7287389891851301</v>
      </c>
      <c r="K58" s="691">
        <f t="shared" si="14"/>
        <v>4.9948271415236034</v>
      </c>
      <c r="L58" s="691">
        <f t="shared" si="14"/>
        <v>5.3160289281529796</v>
      </c>
      <c r="M58" s="691">
        <f t="shared" si="14"/>
        <v>5.5760045571307879</v>
      </c>
      <c r="N58" s="691">
        <f t="shared" si="14"/>
        <v>5.7848430580797245</v>
      </c>
      <c r="O58" s="691">
        <f t="shared" si="14"/>
        <v>5.8787659870101034</v>
      </c>
      <c r="P58" s="691">
        <f t="shared" si="14"/>
        <v>6.0755403651072388</v>
      </c>
      <c r="Q58" s="691">
        <f t="shared" si="14"/>
        <v>5.904485717867149</v>
      </c>
      <c r="R58" s="691">
        <f t="shared" si="14"/>
        <v>5.934188422380176</v>
      </c>
      <c r="S58" s="691">
        <f t="shared" si="14"/>
        <v>6.2011211303350677</v>
      </c>
      <c r="T58" s="691">
        <f t="shared" si="14"/>
        <v>6.0196408796383558</v>
      </c>
      <c r="U58" s="691">
        <f t="shared" si="14"/>
        <v>6.2956193769571831</v>
      </c>
    </row>
    <row r="59" spans="1:21" s="183" customFormat="1" ht="15" customHeight="1">
      <c r="A59" s="67">
        <v>46</v>
      </c>
      <c r="B59" s="193" t="s">
        <v>1138</v>
      </c>
      <c r="C59" s="175" t="s">
        <v>38</v>
      </c>
      <c r="D59" s="513">
        <f t="shared" si="12"/>
        <v>0</v>
      </c>
      <c r="E59" s="197">
        <f t="shared" si="12"/>
        <v>0</v>
      </c>
      <c r="F59" s="197">
        <f t="shared" si="12"/>
        <v>0</v>
      </c>
      <c r="G59" s="197">
        <f t="shared" si="12"/>
        <v>0</v>
      </c>
      <c r="H59" s="197">
        <f t="shared" si="12"/>
        <v>0</v>
      </c>
      <c r="I59" s="691">
        <f t="shared" ref="I59:U59" si="15">I52/I$54*100</f>
        <v>6.717794762429782</v>
      </c>
      <c r="J59" s="691">
        <f t="shared" si="15"/>
        <v>6.9520547601744047</v>
      </c>
      <c r="K59" s="691">
        <f t="shared" si="15"/>
        <v>7.1535979363083717</v>
      </c>
      <c r="L59" s="691">
        <f t="shared" si="15"/>
        <v>7.4646788559477413</v>
      </c>
      <c r="M59" s="691">
        <f t="shared" si="15"/>
        <v>7.7912445924414957</v>
      </c>
      <c r="N59" s="691">
        <f t="shared" si="15"/>
        <v>8.0742636531704637</v>
      </c>
      <c r="O59" s="691">
        <f t="shared" si="15"/>
        <v>8.1148414838336382</v>
      </c>
      <c r="P59" s="691">
        <f t="shared" si="15"/>
        <v>8.3198649254673409</v>
      </c>
      <c r="Q59" s="691">
        <f t="shared" si="15"/>
        <v>8.0736777821490886</v>
      </c>
      <c r="R59" s="691">
        <f t="shared" si="15"/>
        <v>8.1408128736875547</v>
      </c>
      <c r="S59" s="691">
        <f t="shared" si="15"/>
        <v>8.8691713262058514</v>
      </c>
      <c r="T59" s="691">
        <f t="shared" si="15"/>
        <v>8.6579680200112872</v>
      </c>
      <c r="U59" s="691">
        <f t="shared" si="15"/>
        <v>8.7909500674804679</v>
      </c>
    </row>
    <row r="60" spans="1:21" s="183" customFormat="1" ht="15" customHeight="1">
      <c r="A60" s="67">
        <v>47</v>
      </c>
      <c r="B60" s="193" t="s">
        <v>26</v>
      </c>
      <c r="C60" s="175" t="s">
        <v>38</v>
      </c>
      <c r="D60" s="513">
        <f t="shared" si="12"/>
        <v>0</v>
      </c>
      <c r="E60" s="197">
        <f t="shared" si="12"/>
        <v>0</v>
      </c>
      <c r="F60" s="197">
        <f t="shared" si="12"/>
        <v>0</v>
      </c>
      <c r="G60" s="197">
        <f t="shared" si="12"/>
        <v>0</v>
      </c>
      <c r="H60" s="197">
        <f t="shared" si="12"/>
        <v>0</v>
      </c>
      <c r="I60" s="691">
        <f t="shared" ref="I60:U60" si="16">I53/I$54*100</f>
        <v>1.5130345077980789</v>
      </c>
      <c r="J60" s="691">
        <f t="shared" si="16"/>
        <v>1.5645178909398154</v>
      </c>
      <c r="K60" s="691">
        <f t="shared" si="16"/>
        <v>1.5979477421675148</v>
      </c>
      <c r="L60" s="691">
        <f t="shared" si="16"/>
        <v>1.6660455891126893</v>
      </c>
      <c r="M60" s="691">
        <f t="shared" si="16"/>
        <v>1.7352946400501519</v>
      </c>
      <c r="N60" s="691">
        <f t="shared" si="16"/>
        <v>1.7896052450666753</v>
      </c>
      <c r="O60" s="691">
        <f t="shared" si="16"/>
        <v>1.8074238754106975</v>
      </c>
      <c r="P60" s="691">
        <f t="shared" si="16"/>
        <v>1.8247028608514817</v>
      </c>
      <c r="Q60" s="691">
        <f t="shared" si="16"/>
        <v>1.7666690989385316</v>
      </c>
      <c r="R60" s="691">
        <f t="shared" si="16"/>
        <v>1.7658490493215779</v>
      </c>
      <c r="S60" s="691">
        <f t="shared" si="16"/>
        <v>1.9142523233349626</v>
      </c>
      <c r="T60" s="691">
        <f t="shared" si="16"/>
        <v>1.8555337316213087</v>
      </c>
      <c r="U60" s="691">
        <f t="shared" si="16"/>
        <v>1.9393311236142143</v>
      </c>
    </row>
    <row r="61" spans="1:21" s="183" customFormat="1" ht="15" customHeight="1">
      <c r="A61" s="67">
        <v>48</v>
      </c>
      <c r="B61" s="193" t="s">
        <v>740</v>
      </c>
      <c r="C61" s="175" t="s">
        <v>38</v>
      </c>
      <c r="D61" s="513">
        <v>100</v>
      </c>
      <c r="E61" s="197">
        <v>100</v>
      </c>
      <c r="F61" s="197">
        <v>100</v>
      </c>
      <c r="G61" s="197">
        <v>100</v>
      </c>
      <c r="H61" s="197">
        <v>100</v>
      </c>
      <c r="I61" s="197">
        <v>100</v>
      </c>
      <c r="J61" s="197">
        <v>100</v>
      </c>
      <c r="K61" s="197">
        <v>100</v>
      </c>
      <c r="L61" s="197">
        <f>SUM(L56:L60)</f>
        <v>100</v>
      </c>
      <c r="M61" s="197">
        <f t="shared" ref="M61:U61" si="17">SUM(M56:M60)</f>
        <v>100</v>
      </c>
      <c r="N61" s="197">
        <f t="shared" si="17"/>
        <v>100</v>
      </c>
      <c r="O61" s="197">
        <f t="shared" si="17"/>
        <v>100</v>
      </c>
      <c r="P61" s="197">
        <f t="shared" si="17"/>
        <v>100.00000000000003</v>
      </c>
      <c r="Q61" s="197">
        <f t="shared" si="17"/>
        <v>100</v>
      </c>
      <c r="R61" s="197">
        <f t="shared" si="17"/>
        <v>100</v>
      </c>
      <c r="S61" s="197">
        <f t="shared" si="17"/>
        <v>100.00000000000001</v>
      </c>
      <c r="T61" s="197">
        <f t="shared" si="17"/>
        <v>100</v>
      </c>
      <c r="U61" s="197">
        <f t="shared" si="17"/>
        <v>100</v>
      </c>
    </row>
    <row r="62" spans="1:21" s="183" customFormat="1" ht="15" customHeight="1">
      <c r="A62" s="160"/>
      <c r="B62" s="51" t="s">
        <v>754</v>
      </c>
      <c r="C62" s="182"/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N62" s="197"/>
      <c r="O62" s="197"/>
      <c r="P62" s="197"/>
    </row>
    <row r="63" spans="1:21" s="69" customFormat="1" ht="12">
      <c r="B63" s="28" t="s">
        <v>1030</v>
      </c>
      <c r="C63" s="176"/>
      <c r="D63" s="176"/>
      <c r="E63" s="176"/>
      <c r="F63" s="176"/>
      <c r="G63" s="176"/>
      <c r="H63" s="176"/>
      <c r="I63" s="176"/>
      <c r="J63" s="176"/>
      <c r="K63" s="176"/>
      <c r="L63" s="176"/>
      <c r="M63" s="176"/>
      <c r="N63" s="176"/>
      <c r="O63" s="176"/>
    </row>
    <row r="64" spans="1:21" s="69" customFormat="1" ht="12">
      <c r="B64" s="620" t="s">
        <v>1029</v>
      </c>
      <c r="C64" s="183"/>
      <c r="D64" s="183"/>
      <c r="E64" s="183"/>
      <c r="F64" s="183"/>
      <c r="G64" s="183"/>
      <c r="H64" s="183"/>
      <c r="I64" s="183"/>
      <c r="J64" s="183"/>
      <c r="K64" s="183"/>
      <c r="L64" s="183"/>
      <c r="M64" s="183"/>
      <c r="N64" s="183"/>
      <c r="O64" s="183"/>
    </row>
    <row r="65" spans="2:2" s="20" customFormat="1">
      <c r="B65" s="28" t="s">
        <v>1139</v>
      </c>
    </row>
    <row r="66" spans="2:2" s="20" customFormat="1" ht="12">
      <c r="B66" s="28" t="s">
        <v>1140</v>
      </c>
    </row>
    <row r="67" spans="2:2" s="20" customFormat="1" ht="12">
      <c r="B67" s="28" t="s">
        <v>1141</v>
      </c>
    </row>
    <row r="68" spans="2:2" s="20" customFormat="1" ht="12"/>
    <row r="69" spans="2:2" s="20" customFormat="1" ht="12"/>
    <row r="70" spans="2:2" s="20" customFormat="1" ht="12"/>
    <row r="71" spans="2:2" s="20" customFormat="1" ht="12"/>
    <row r="72" spans="2:2" s="20" customFormat="1" ht="12"/>
    <row r="73" spans="2:2" s="20" customFormat="1" ht="12"/>
    <row r="74" spans="2:2" s="20" customFormat="1" ht="12"/>
    <row r="75" spans="2:2" s="20" customFormat="1" ht="12"/>
    <row r="76" spans="2:2" s="20" customFormat="1" ht="12"/>
    <row r="77" spans="2:2" s="20" customFormat="1" ht="12"/>
  </sheetData>
  <mergeCells count="8">
    <mergeCell ref="I13:T13"/>
    <mergeCell ref="I6:T6"/>
    <mergeCell ref="I55:T55"/>
    <mergeCell ref="I48:T48"/>
    <mergeCell ref="I41:T41"/>
    <mergeCell ref="I34:T34"/>
    <mergeCell ref="I27:T27"/>
    <mergeCell ref="I20:T20"/>
  </mergeCells>
  <phoneticPr fontId="13" type="noConversion"/>
  <pageMargins left="0.78740157480314965" right="0.19685039370078741" top="0.59055118110236227" bottom="0.39370078740157483" header="0.11811023622047245" footer="0.11811023622047245"/>
  <pageSetup paperSize="9" scale="80" orientation="portrait" horizontalDpi="300" verticalDpi="1200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3"/>
  <sheetViews>
    <sheetView workbookViewId="0"/>
  </sheetViews>
  <sheetFormatPr baseColWidth="10" defaultRowHeight="12.75"/>
  <cols>
    <col min="1" max="1" width="4" style="12" customWidth="1"/>
    <col min="2" max="2" width="41.140625" style="12" customWidth="1"/>
    <col min="3" max="3" width="11.7109375" style="12" customWidth="1"/>
    <col min="4" max="8" width="10.7109375" style="12" hidden="1" customWidth="1"/>
    <col min="9" max="21" width="9.7109375" style="12" customWidth="1"/>
    <col min="22" max="16384" width="11.42578125" style="12"/>
  </cols>
  <sheetData>
    <row r="1" spans="1:21" ht="20.25">
      <c r="A1" s="168" t="s">
        <v>1033</v>
      </c>
      <c r="C1" s="168"/>
      <c r="I1" s="140"/>
    </row>
    <row r="2" spans="1:21" ht="15.75">
      <c r="A2" s="780"/>
      <c r="B2" s="781"/>
      <c r="C2" s="782"/>
    </row>
    <row r="3" spans="1:21" ht="12" customHeight="1">
      <c r="A3" s="155"/>
      <c r="B3" s="272"/>
      <c r="C3" s="272"/>
    </row>
    <row r="4" spans="1:21" ht="30" customHeight="1">
      <c r="A4" s="44" t="s">
        <v>781</v>
      </c>
      <c r="B4" s="170" t="s">
        <v>31</v>
      </c>
      <c r="C4" s="169" t="s">
        <v>19</v>
      </c>
      <c r="D4" s="169">
        <v>1995</v>
      </c>
      <c r="E4" s="169">
        <v>1996</v>
      </c>
      <c r="F4" s="169">
        <v>1997</v>
      </c>
      <c r="G4" s="170">
        <v>1998</v>
      </c>
      <c r="H4" s="169">
        <v>1999</v>
      </c>
      <c r="I4" s="169">
        <v>2000</v>
      </c>
      <c r="J4" s="169">
        <v>2001</v>
      </c>
      <c r="K4" s="170">
        <v>2002</v>
      </c>
      <c r="L4" s="169">
        <v>2003</v>
      </c>
      <c r="M4" s="170">
        <v>2004</v>
      </c>
      <c r="N4" s="170">
        <v>2005</v>
      </c>
      <c r="O4" s="169">
        <v>2006</v>
      </c>
      <c r="P4" s="169">
        <v>2007</v>
      </c>
      <c r="Q4" s="169">
        <v>2008</v>
      </c>
      <c r="R4" s="170">
        <v>2009</v>
      </c>
      <c r="S4" s="169">
        <v>2010</v>
      </c>
      <c r="T4" s="170">
        <v>2011</v>
      </c>
      <c r="U4" s="170">
        <v>2012</v>
      </c>
    </row>
    <row r="5" spans="1:21" ht="5.0999999999999996" customHeight="1">
      <c r="A5" s="254"/>
      <c r="B5" s="252"/>
      <c r="C5" s="253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104"/>
      <c r="R5" s="104"/>
      <c r="S5" s="104"/>
      <c r="T5" s="104"/>
      <c r="U5" s="104"/>
    </row>
    <row r="6" spans="1:21" s="69" customFormat="1" ht="17.25" customHeight="1">
      <c r="A6" s="67"/>
      <c r="B6" s="174" t="s">
        <v>32</v>
      </c>
      <c r="C6" s="203"/>
      <c r="D6" s="183"/>
      <c r="E6" s="183"/>
      <c r="F6" s="183"/>
      <c r="G6" s="183"/>
      <c r="H6" s="183"/>
      <c r="I6" s="183"/>
      <c r="J6" s="183"/>
      <c r="K6" s="183"/>
      <c r="L6" s="183"/>
      <c r="M6" s="204"/>
      <c r="N6" s="204"/>
      <c r="O6" s="204"/>
      <c r="P6" s="204"/>
      <c r="Q6" s="183"/>
      <c r="R6" s="183"/>
      <c r="S6" s="183"/>
      <c r="T6" s="183"/>
      <c r="U6" s="183"/>
    </row>
    <row r="7" spans="1:21" s="69" customFormat="1" ht="14.1" customHeight="1">
      <c r="A7" s="67">
        <v>1</v>
      </c>
      <c r="B7" s="177" t="s">
        <v>20</v>
      </c>
      <c r="C7" s="175" t="s">
        <v>22</v>
      </c>
      <c r="D7" s="178">
        <v>817.01470332917654</v>
      </c>
      <c r="E7" s="178">
        <v>818.78428751528418</v>
      </c>
      <c r="F7" s="178">
        <v>907.21437037222711</v>
      </c>
      <c r="G7" s="178">
        <v>872.47821700879763</v>
      </c>
      <c r="H7" s="178">
        <v>843.61822781020157</v>
      </c>
      <c r="I7" s="178">
        <v>840.58728053050299</v>
      </c>
      <c r="J7" s="178">
        <v>821.6068730897174</v>
      </c>
      <c r="K7" s="178">
        <v>755.83465966424535</v>
      </c>
      <c r="L7" s="178">
        <v>700.09025813709138</v>
      </c>
      <c r="M7" s="178">
        <v>664.14094477696347</v>
      </c>
      <c r="N7" s="178">
        <v>628.58547484136409</v>
      </c>
      <c r="O7" s="178">
        <v>589.78201818261584</v>
      </c>
      <c r="P7" s="178">
        <v>550.41502546328582</v>
      </c>
      <c r="Q7" s="178">
        <v>555.48174351476803</v>
      </c>
      <c r="R7" s="178">
        <v>532.28937070072413</v>
      </c>
      <c r="S7" s="178">
        <v>510.26026794353788</v>
      </c>
      <c r="T7" s="178">
        <v>475.7053110858709</v>
      </c>
      <c r="U7" s="178">
        <v>479.65776862008056</v>
      </c>
    </row>
    <row r="8" spans="1:21" s="69" customFormat="1" ht="14.1" customHeight="1">
      <c r="A8" s="67">
        <v>2</v>
      </c>
      <c r="B8" s="177" t="s">
        <v>27</v>
      </c>
      <c r="C8" s="175" t="s">
        <v>22</v>
      </c>
      <c r="D8" s="178">
        <v>912.33802778806432</v>
      </c>
      <c r="E8" s="178">
        <v>1011.3417712647017</v>
      </c>
      <c r="F8" s="178">
        <v>964.48475840481967</v>
      </c>
      <c r="G8" s="178">
        <v>1007.9249999999998</v>
      </c>
      <c r="H8" s="178">
        <v>1031.6620389705881</v>
      </c>
      <c r="I8" s="178">
        <v>1069.4214749193009</v>
      </c>
      <c r="J8" s="178">
        <v>1049.4963660237411</v>
      </c>
      <c r="K8" s="178">
        <v>1076.789656145445</v>
      </c>
      <c r="L8" s="178">
        <v>1059.9204264911014</v>
      </c>
      <c r="M8" s="178">
        <v>1016.3208319011534</v>
      </c>
      <c r="N8" s="178">
        <v>991.89606928547516</v>
      </c>
      <c r="O8" s="178">
        <v>1004.2791246664108</v>
      </c>
      <c r="P8" s="178">
        <v>980.53649195406979</v>
      </c>
      <c r="Q8" s="178">
        <v>985.38743742970064</v>
      </c>
      <c r="R8" s="178">
        <v>961.16618303022938</v>
      </c>
      <c r="S8" s="178">
        <v>922.9348777155476</v>
      </c>
      <c r="T8" s="178">
        <v>928.66115519487937</v>
      </c>
      <c r="U8" s="178">
        <v>936.3071215422392</v>
      </c>
    </row>
    <row r="9" spans="1:21" s="69" customFormat="1" ht="14.1" customHeight="1">
      <c r="A9" s="67">
        <v>3</v>
      </c>
      <c r="B9" s="177" t="s">
        <v>28</v>
      </c>
      <c r="C9" s="175" t="s">
        <v>22</v>
      </c>
      <c r="D9" s="178">
        <v>456.50771213125</v>
      </c>
      <c r="E9" s="178">
        <v>475.94131199999998</v>
      </c>
      <c r="F9" s="178">
        <v>467.53078013791708</v>
      </c>
      <c r="G9" s="178">
        <v>469.71400000000011</v>
      </c>
      <c r="H9" s="178">
        <v>476.47612327044033</v>
      </c>
      <c r="I9" s="178">
        <v>476.96623342740065</v>
      </c>
      <c r="J9" s="178">
        <v>482.82010875040976</v>
      </c>
      <c r="K9" s="178">
        <v>494.72280303626872</v>
      </c>
      <c r="L9" s="178">
        <v>499.27708970893138</v>
      </c>
      <c r="M9" s="178">
        <v>503.05012414271408</v>
      </c>
      <c r="N9" s="178">
        <v>507.08303487514326</v>
      </c>
      <c r="O9" s="178">
        <v>510.75200133398533</v>
      </c>
      <c r="P9" s="178">
        <v>509.38407253393541</v>
      </c>
      <c r="Q9" s="178">
        <v>503.43574354274199</v>
      </c>
      <c r="R9" s="178">
        <v>501.67805513489895</v>
      </c>
      <c r="S9" s="178">
        <v>503.51067267574155</v>
      </c>
      <c r="T9" s="178">
        <v>495.15968779665434</v>
      </c>
      <c r="U9" s="178">
        <v>493.01399359083263</v>
      </c>
    </row>
    <row r="10" spans="1:21" s="69" customFormat="1" ht="14.1" customHeight="1">
      <c r="A10" s="67">
        <v>4</v>
      </c>
      <c r="B10" s="177" t="s">
        <v>648</v>
      </c>
      <c r="C10" s="175" t="s">
        <v>22</v>
      </c>
      <c r="D10" s="178">
        <v>168.57480935004787</v>
      </c>
      <c r="E10" s="178">
        <v>151.75171521531098</v>
      </c>
      <c r="F10" s="178">
        <v>134.55497169271391</v>
      </c>
      <c r="G10" s="178">
        <v>140.5</v>
      </c>
      <c r="H10" s="178">
        <v>137.06973214285711</v>
      </c>
      <c r="I10" s="178">
        <v>143.36553263137915</v>
      </c>
      <c r="J10" s="178">
        <v>130.5714863475163</v>
      </c>
      <c r="K10" s="178">
        <v>140.14271108548721</v>
      </c>
      <c r="L10" s="178">
        <v>153.40095194489339</v>
      </c>
      <c r="M10" s="178">
        <v>159.75155637849292</v>
      </c>
      <c r="N10" s="178">
        <v>150.50729301697552</v>
      </c>
      <c r="O10" s="178">
        <v>154.03043982031187</v>
      </c>
      <c r="P10" s="178">
        <v>166.11404071781709</v>
      </c>
      <c r="Q10" s="178">
        <v>166.98680897621637</v>
      </c>
      <c r="R10" s="178">
        <v>177.870495214708</v>
      </c>
      <c r="S10" s="178">
        <v>165.57196961852205</v>
      </c>
      <c r="T10" s="178">
        <v>176.98355241226321</v>
      </c>
      <c r="U10" s="178">
        <v>170.01701859918211</v>
      </c>
    </row>
    <row r="11" spans="1:21" s="69" customFormat="1" ht="14.1" customHeight="1">
      <c r="A11" s="67">
        <v>5</v>
      </c>
      <c r="B11" s="177" t="s">
        <v>29</v>
      </c>
      <c r="C11" s="175" t="s">
        <v>22</v>
      </c>
      <c r="D11" s="178">
        <v>102.17177057721518</v>
      </c>
      <c r="E11" s="178">
        <v>97.799650126582321</v>
      </c>
      <c r="F11" s="178">
        <v>65.851319436641106</v>
      </c>
      <c r="G11" s="178">
        <v>52.645000000000017</v>
      </c>
      <c r="H11" s="178">
        <v>54.250425316455704</v>
      </c>
      <c r="I11" s="178">
        <v>52.789641530801411</v>
      </c>
      <c r="J11" s="178">
        <v>51.054583345090563</v>
      </c>
      <c r="K11" s="178">
        <v>47.223801539292076</v>
      </c>
      <c r="L11" s="178">
        <v>36.160332646227531</v>
      </c>
      <c r="M11" s="178">
        <v>30.086909330308995</v>
      </c>
      <c r="N11" s="178">
        <v>31.718830890626297</v>
      </c>
      <c r="O11" s="178">
        <v>40.270151686743439</v>
      </c>
      <c r="P11" s="178">
        <v>42.249948343391225</v>
      </c>
      <c r="Q11" s="178">
        <v>45.561932224174065</v>
      </c>
      <c r="R11" s="178">
        <v>38.282146245428677</v>
      </c>
      <c r="S11" s="178">
        <v>46.902864900556949</v>
      </c>
      <c r="T11" s="178">
        <v>62.635358999944266</v>
      </c>
      <c r="U11" s="178">
        <v>30.941275963121416</v>
      </c>
    </row>
    <row r="12" spans="1:21" s="69" customFormat="1" ht="14.1" customHeight="1">
      <c r="A12" s="67">
        <v>6</v>
      </c>
      <c r="B12" s="177" t="s">
        <v>33</v>
      </c>
      <c r="C12" s="175" t="s">
        <v>22</v>
      </c>
      <c r="D12" s="178">
        <v>94.856001150420155</v>
      </c>
      <c r="E12" s="178">
        <v>89.703413781512623</v>
      </c>
      <c r="F12" s="178">
        <v>153.15968891579158</v>
      </c>
      <c r="G12" s="178">
        <v>165.26199999999992</v>
      </c>
      <c r="H12" s="178">
        <v>177.54078703703703</v>
      </c>
      <c r="I12" s="178">
        <v>180.33622087338924</v>
      </c>
      <c r="J12" s="178">
        <v>185.92281657842409</v>
      </c>
      <c r="K12" s="178">
        <v>191.45746905244582</v>
      </c>
      <c r="L12" s="178">
        <v>196.14939057212933</v>
      </c>
      <c r="M12" s="178">
        <v>189.82933641202541</v>
      </c>
      <c r="N12" s="178">
        <v>191.53410731873097</v>
      </c>
      <c r="O12" s="178">
        <v>209.24086871606573</v>
      </c>
      <c r="P12" s="178">
        <v>213.07548386203558</v>
      </c>
      <c r="Q12" s="178">
        <v>233.7089431471002</v>
      </c>
      <c r="R12" s="178">
        <v>252.70800662326309</v>
      </c>
      <c r="S12" s="178">
        <v>275.83507961372595</v>
      </c>
      <c r="T12" s="178">
        <v>299.07091673718293</v>
      </c>
      <c r="U12" s="178">
        <v>280.61900033237549</v>
      </c>
    </row>
    <row r="13" spans="1:21" s="69" customFormat="1" ht="14.1" customHeight="1">
      <c r="A13" s="67">
        <v>7</v>
      </c>
      <c r="B13" s="177" t="s">
        <v>740</v>
      </c>
      <c r="C13" s="175" t="s">
        <v>22</v>
      </c>
      <c r="D13" s="178">
        <v>2551.463024326174</v>
      </c>
      <c r="E13" s="178">
        <v>2645.3221499033921</v>
      </c>
      <c r="F13" s="178">
        <v>2692.7958889601105</v>
      </c>
      <c r="G13" s="178">
        <v>2708.5242170087972</v>
      </c>
      <c r="H13" s="178">
        <v>2720.61733454758</v>
      </c>
      <c r="I13" s="178">
        <v>2763.4663839127743</v>
      </c>
      <c r="J13" s="178">
        <v>2721.4722341348997</v>
      </c>
      <c r="K13" s="178">
        <v>2706.1711005231841</v>
      </c>
      <c r="L13" s="178">
        <v>2644.9984495003746</v>
      </c>
      <c r="M13" s="178">
        <v>2563.179702941658</v>
      </c>
      <c r="N13" s="178">
        <v>2501.3248102283151</v>
      </c>
      <c r="O13" s="178">
        <v>2508.3546044061331</v>
      </c>
      <c r="P13" s="178">
        <v>2461.7750628745353</v>
      </c>
      <c r="Q13" s="178">
        <v>2490.5626088347012</v>
      </c>
      <c r="R13" s="178">
        <v>2463.9942569492518</v>
      </c>
      <c r="S13" s="178">
        <v>2425.015732467632</v>
      </c>
      <c r="T13" s="178">
        <v>2438.2159822267949</v>
      </c>
      <c r="U13" s="178">
        <v>2390.5561786478311</v>
      </c>
    </row>
    <row r="14" spans="1:21" s="69" customFormat="1" ht="20.100000000000001" customHeight="1">
      <c r="A14" s="67"/>
      <c r="B14" s="179" t="s">
        <v>34</v>
      </c>
      <c r="C14" s="180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</row>
    <row r="15" spans="1:21" s="69" customFormat="1" ht="14.1" customHeight="1">
      <c r="A15" s="67">
        <v>8</v>
      </c>
      <c r="B15" s="177" t="s">
        <v>21</v>
      </c>
      <c r="C15" s="175" t="s">
        <v>22</v>
      </c>
      <c r="D15" s="178"/>
      <c r="E15" s="178"/>
      <c r="F15" s="178"/>
      <c r="G15" s="178"/>
      <c r="H15" s="178"/>
      <c r="I15" s="178">
        <v>2129.1513571008718</v>
      </c>
      <c r="J15" s="178">
        <v>2084.9371687023263</v>
      </c>
      <c r="K15" s="178">
        <v>2052.9087128288816</v>
      </c>
      <c r="L15" s="178">
        <v>1969.3260251240856</v>
      </c>
      <c r="M15" s="178">
        <v>1887.3805343595743</v>
      </c>
      <c r="N15" s="178">
        <v>1824.2521518152216</v>
      </c>
      <c r="O15" s="178">
        <v>1825.6803044452483</v>
      </c>
      <c r="P15" s="178">
        <v>1767.2221712552137</v>
      </c>
      <c r="Q15" s="178">
        <v>1806.8163451864725</v>
      </c>
      <c r="R15" s="178">
        <v>1774.1794003627876</v>
      </c>
      <c r="S15" s="178">
        <v>1707.244484467632</v>
      </c>
      <c r="T15" s="178">
        <v>1733.3143012267951</v>
      </c>
      <c r="U15" s="178">
        <v>1681.0470616478312</v>
      </c>
    </row>
    <row r="16" spans="1:21" s="69" customFormat="1" ht="14.1" customHeight="1">
      <c r="A16" s="67">
        <v>9</v>
      </c>
      <c r="B16" s="177" t="s">
        <v>1144</v>
      </c>
      <c r="C16" s="175" t="s">
        <v>22</v>
      </c>
      <c r="D16" s="178"/>
      <c r="E16" s="178"/>
      <c r="F16" s="178"/>
      <c r="G16" s="178"/>
      <c r="H16" s="178"/>
      <c r="I16" s="178">
        <v>277.92180644153223</v>
      </c>
      <c r="J16" s="178">
        <v>276.06758681718799</v>
      </c>
      <c r="K16" s="178">
        <v>281.26201906930271</v>
      </c>
      <c r="L16" s="178">
        <v>293.55602165165106</v>
      </c>
      <c r="M16" s="178">
        <v>288.69383153860605</v>
      </c>
      <c r="N16" s="178">
        <v>285.64754376857525</v>
      </c>
      <c r="O16" s="178">
        <v>286.32840264345532</v>
      </c>
      <c r="P16" s="178">
        <v>295.25031397623491</v>
      </c>
      <c r="Q16" s="178">
        <v>291.61135011504433</v>
      </c>
      <c r="R16" s="178">
        <v>299.49721382414651</v>
      </c>
      <c r="S16" s="178">
        <v>305.89336500000002</v>
      </c>
      <c r="T16" s="178">
        <v>301.78795500000001</v>
      </c>
      <c r="U16" s="178">
        <v>302.49539899999996</v>
      </c>
    </row>
    <row r="17" spans="1:22" s="69" customFormat="1" ht="14.1" customHeight="1">
      <c r="A17" s="67">
        <v>10</v>
      </c>
      <c r="B17" s="177" t="s">
        <v>1145</v>
      </c>
      <c r="C17" s="175" t="s">
        <v>22</v>
      </c>
      <c r="D17" s="178"/>
      <c r="E17" s="178"/>
      <c r="F17" s="178"/>
      <c r="G17" s="178"/>
      <c r="H17" s="178"/>
      <c r="I17" s="178">
        <v>128.93702037037036</v>
      </c>
      <c r="J17" s="178">
        <v>128.6913186153846</v>
      </c>
      <c r="K17" s="178">
        <v>135.16856862500001</v>
      </c>
      <c r="L17" s="178">
        <v>140.60888272463768</v>
      </c>
      <c r="M17" s="178">
        <v>142.92301704347827</v>
      </c>
      <c r="N17" s="178">
        <v>144.69771464451856</v>
      </c>
      <c r="O17" s="178">
        <v>147.46029731742959</v>
      </c>
      <c r="P17" s="178">
        <v>149.56613764308645</v>
      </c>
      <c r="Q17" s="178">
        <v>147.05491353318439</v>
      </c>
      <c r="R17" s="178">
        <v>146.21806192399495</v>
      </c>
      <c r="S17" s="178">
        <v>150.378163</v>
      </c>
      <c r="T17" s="178">
        <v>146.77184599999998</v>
      </c>
      <c r="U17" s="178">
        <v>150.50031799999999</v>
      </c>
    </row>
    <row r="18" spans="1:22" s="69" customFormat="1" ht="14.1" customHeight="1">
      <c r="A18" s="67">
        <v>11</v>
      </c>
      <c r="B18" s="177" t="s">
        <v>1146</v>
      </c>
      <c r="C18" s="175" t="s">
        <v>22</v>
      </c>
      <c r="D18" s="178"/>
      <c r="E18" s="178"/>
      <c r="F18" s="178"/>
      <c r="G18" s="178"/>
      <c r="H18" s="178"/>
      <c r="I18" s="178">
        <v>185.64400000000001</v>
      </c>
      <c r="J18" s="178">
        <v>189.19824</v>
      </c>
      <c r="K18" s="178">
        <v>193.58860000000001</v>
      </c>
      <c r="L18" s="178">
        <v>197.44064</v>
      </c>
      <c r="M18" s="178">
        <v>199.70359999999997</v>
      </c>
      <c r="N18" s="178">
        <v>201.96356000000003</v>
      </c>
      <c r="O18" s="178">
        <v>203.54900000000001</v>
      </c>
      <c r="P18" s="178">
        <v>204.81635999999997</v>
      </c>
      <c r="Q18" s="178">
        <v>201.08</v>
      </c>
      <c r="R18" s="178">
        <v>200.58916167664668</v>
      </c>
      <c r="S18" s="178">
        <v>215.0788</v>
      </c>
      <c r="T18" s="178">
        <v>211.09996000000001</v>
      </c>
      <c r="U18" s="178">
        <v>210.15259999999998</v>
      </c>
    </row>
    <row r="19" spans="1:22" s="69" customFormat="1" ht="14.1" customHeight="1">
      <c r="A19" s="67">
        <v>12</v>
      </c>
      <c r="B19" s="177" t="s">
        <v>26</v>
      </c>
      <c r="C19" s="175" t="s">
        <v>22</v>
      </c>
      <c r="D19" s="178"/>
      <c r="E19" s="178"/>
      <c r="F19" s="178"/>
      <c r="G19" s="178"/>
      <c r="H19" s="178"/>
      <c r="I19" s="178">
        <v>41.812200000000004</v>
      </c>
      <c r="J19" s="178">
        <v>42.577919999999999</v>
      </c>
      <c r="K19" s="178">
        <v>43.243200000000002</v>
      </c>
      <c r="L19" s="178">
        <v>44.066880000000005</v>
      </c>
      <c r="M19" s="178">
        <v>44.478720000000003</v>
      </c>
      <c r="N19" s="178">
        <v>44.763840000000002</v>
      </c>
      <c r="O19" s="178">
        <v>45.336599999999997</v>
      </c>
      <c r="P19" s="178">
        <v>44.920079999999999</v>
      </c>
      <c r="Q19" s="178">
        <v>44</v>
      </c>
      <c r="R19" s="178">
        <v>43.510419161676644</v>
      </c>
      <c r="S19" s="178">
        <v>46.420919999999995</v>
      </c>
      <c r="T19" s="178">
        <v>45.24192</v>
      </c>
      <c r="U19" s="178">
        <v>46.360800000000005</v>
      </c>
    </row>
    <row r="20" spans="1:22" s="69" customFormat="1" ht="14.1" customHeight="1">
      <c r="A20" s="67">
        <v>13</v>
      </c>
      <c r="B20" s="177" t="s">
        <v>740</v>
      </c>
      <c r="C20" s="175" t="s">
        <v>22</v>
      </c>
      <c r="D20" s="178"/>
      <c r="E20" s="178"/>
      <c r="F20" s="178"/>
      <c r="G20" s="178"/>
      <c r="H20" s="178"/>
      <c r="I20" s="178">
        <v>2763.4663839127738</v>
      </c>
      <c r="J20" s="178">
        <v>2721.4722341348993</v>
      </c>
      <c r="K20" s="178">
        <v>2706.1711005231841</v>
      </c>
      <c r="L20" s="178">
        <v>2644.9984495003741</v>
      </c>
      <c r="M20" s="178">
        <v>2563.1797029416589</v>
      </c>
      <c r="N20" s="178">
        <v>2501.3248102283155</v>
      </c>
      <c r="O20" s="178">
        <v>2508.3546044061336</v>
      </c>
      <c r="P20" s="178">
        <v>2461.7750628745343</v>
      </c>
      <c r="Q20" s="178">
        <v>2490.5626088347012</v>
      </c>
      <c r="R20" s="178">
        <v>2463.9942569492523</v>
      </c>
      <c r="S20" s="178">
        <v>2425.0157324676316</v>
      </c>
      <c r="T20" s="178">
        <v>2438.2159822267949</v>
      </c>
      <c r="U20" s="178">
        <v>2390.5561786478311</v>
      </c>
    </row>
    <row r="21" spans="1:22" s="69" customFormat="1" ht="14.1" customHeight="1">
      <c r="A21" s="67">
        <v>14</v>
      </c>
      <c r="B21" s="177" t="s">
        <v>1147</v>
      </c>
      <c r="C21" s="175" t="s">
        <v>22</v>
      </c>
      <c r="D21" s="178"/>
      <c r="E21" s="178"/>
      <c r="F21" s="178"/>
      <c r="G21" s="178"/>
      <c r="H21" s="178"/>
      <c r="I21" s="178">
        <v>2519.7088709677419</v>
      </c>
      <c r="J21" s="178">
        <v>2757.1618709677418</v>
      </c>
      <c r="K21" s="178">
        <v>2624.1698709677421</v>
      </c>
      <c r="L21" s="178">
        <v>2685.1434009677423</v>
      </c>
      <c r="M21" s="178">
        <v>2576.7608859958727</v>
      </c>
      <c r="N21" s="178">
        <v>2533.8327607724214</v>
      </c>
      <c r="O21" s="178">
        <v>2571.2000144343451</v>
      </c>
      <c r="P21" s="178">
        <v>2213.5662574226221</v>
      </c>
      <c r="Q21" s="178">
        <v>2513.1424858089149</v>
      </c>
      <c r="R21" s="178">
        <v>2437.7185485598102</v>
      </c>
      <c r="S21" s="178">
        <v>2635.6640000000002</v>
      </c>
      <c r="T21" s="178">
        <v>2303.4450000000002</v>
      </c>
      <c r="U21" s="178">
        <v>2397.4580000000001</v>
      </c>
    </row>
    <row r="22" spans="1:22" s="69" customFormat="1" ht="12.95" customHeight="1">
      <c r="A22" s="67"/>
      <c r="B22" s="177"/>
      <c r="C22" s="175"/>
      <c r="D22" s="178"/>
      <c r="E22" s="178"/>
      <c r="F22" s="178"/>
      <c r="G22" s="178"/>
      <c r="H22" s="178"/>
      <c r="I22" s="178"/>
      <c r="J22" s="178"/>
      <c r="K22" s="178"/>
      <c r="L22" s="178"/>
      <c r="M22" s="178"/>
      <c r="N22" s="178"/>
      <c r="O22" s="178"/>
      <c r="P22" s="178"/>
      <c r="Q22" s="183"/>
      <c r="R22" s="183"/>
      <c r="S22" s="183"/>
      <c r="T22" s="183"/>
      <c r="U22" s="183"/>
    </row>
    <row r="23" spans="1:22" s="172" customFormat="1" ht="21" customHeight="1">
      <c r="A23" s="113"/>
      <c r="C23" s="173"/>
      <c r="D23" s="398" t="s">
        <v>223</v>
      </c>
      <c r="E23" s="399"/>
      <c r="F23" s="399"/>
      <c r="G23" s="399"/>
      <c r="H23" s="399"/>
      <c r="I23" s="778" t="s">
        <v>35</v>
      </c>
      <c r="J23" s="778"/>
      <c r="K23" s="778"/>
      <c r="L23" s="778"/>
      <c r="M23" s="778"/>
      <c r="N23" s="778"/>
      <c r="O23" s="778"/>
      <c r="P23" s="778"/>
      <c r="Q23" s="778"/>
      <c r="R23" s="778"/>
      <c r="S23" s="778"/>
      <c r="T23" s="778"/>
      <c r="U23" s="778"/>
      <c r="V23" s="437"/>
    </row>
    <row r="24" spans="1:22" s="69" customFormat="1" ht="20.100000000000001" customHeight="1">
      <c r="A24" s="67"/>
      <c r="B24" s="174" t="s">
        <v>32</v>
      </c>
      <c r="C24" s="175"/>
      <c r="D24" s="176"/>
      <c r="E24" s="176"/>
      <c r="F24" s="176"/>
      <c r="G24" s="176"/>
      <c r="H24" s="176"/>
      <c r="I24" s="176"/>
      <c r="J24" s="176"/>
      <c r="K24" s="176"/>
      <c r="L24" s="176"/>
      <c r="M24" s="176"/>
      <c r="N24" s="176"/>
      <c r="O24" s="176"/>
      <c r="P24" s="176"/>
      <c r="Q24" s="183"/>
      <c r="R24" s="183"/>
      <c r="S24" s="183"/>
      <c r="T24" s="183"/>
      <c r="U24" s="183"/>
    </row>
    <row r="25" spans="1:22" s="69" customFormat="1" ht="14.1" customHeight="1">
      <c r="A25" s="67">
        <v>15</v>
      </c>
      <c r="B25" s="177" t="s">
        <v>20</v>
      </c>
      <c r="C25" s="175" t="s">
        <v>5</v>
      </c>
      <c r="D25" s="400">
        <f t="shared" ref="D25:I25" si="0">D7*100/$N7</f>
        <v>129.97670738977325</v>
      </c>
      <c r="E25" s="400">
        <f t="shared" si="0"/>
        <v>130.25822585574707</v>
      </c>
      <c r="F25" s="400">
        <f t="shared" si="0"/>
        <v>144.32633375774083</v>
      </c>
      <c r="G25" s="400">
        <f t="shared" si="0"/>
        <v>138.80025102854702</v>
      </c>
      <c r="H25" s="400">
        <f t="shared" si="0"/>
        <v>134.20899170842364</v>
      </c>
      <c r="I25" s="400">
        <f t="shared" si="0"/>
        <v>133.72680632536756</v>
      </c>
      <c r="J25" s="400">
        <f>J7*100/$N7</f>
        <v>130.70726352642274</v>
      </c>
      <c r="K25" s="400">
        <f>K7*100/$N7</f>
        <v>120.24373612116875</v>
      </c>
      <c r="L25" s="400">
        <f>L7*100/$N7</f>
        <v>111.37550677794026</v>
      </c>
      <c r="M25" s="400">
        <f>M7*100/$N7</f>
        <v>105.65642563480687</v>
      </c>
      <c r="N25" s="621">
        <f>N7*100/$N7</f>
        <v>100</v>
      </c>
      <c r="O25" s="400">
        <f t="shared" ref="O25:U25" si="1">O7*100/$N7</f>
        <v>93.826860751349528</v>
      </c>
      <c r="P25" s="400">
        <f t="shared" si="1"/>
        <v>87.564070041897466</v>
      </c>
      <c r="Q25" s="400">
        <f t="shared" si="1"/>
        <v>88.370120810531731</v>
      </c>
      <c r="R25" s="400">
        <f t="shared" si="1"/>
        <v>84.680507584916398</v>
      </c>
      <c r="S25" s="400">
        <f t="shared" si="1"/>
        <v>81.175955914716624</v>
      </c>
      <c r="T25" s="400">
        <f t="shared" ref="T25" si="2">T7*100/$N7</f>
        <v>75.6786992581915</v>
      </c>
      <c r="U25" s="400">
        <f t="shared" si="1"/>
        <v>76.307485269387044</v>
      </c>
    </row>
    <row r="26" spans="1:22" s="69" customFormat="1" ht="14.1" customHeight="1">
      <c r="A26" s="67">
        <v>16</v>
      </c>
      <c r="B26" s="177" t="s">
        <v>27</v>
      </c>
      <c r="C26" s="175" t="s">
        <v>5</v>
      </c>
      <c r="D26" s="400">
        <f t="shared" ref="D26:I26" si="3">D8*100/$N8</f>
        <v>91.979195808818815</v>
      </c>
      <c r="E26" s="400">
        <f t="shared" si="3"/>
        <v>101.96045761056746</v>
      </c>
      <c r="F26" s="400">
        <f t="shared" si="3"/>
        <v>97.236473484525291</v>
      </c>
      <c r="G26" s="400">
        <v>101.29420595345022</v>
      </c>
      <c r="H26" s="400">
        <f t="shared" si="3"/>
        <v>104.00908632632841</v>
      </c>
      <c r="I26" s="400">
        <f t="shared" si="3"/>
        <v>107.81587991266787</v>
      </c>
      <c r="J26" s="400">
        <f t="shared" ref="J26:M31" si="4">J8*100/$N8</f>
        <v>105.80708992825822</v>
      </c>
      <c r="K26" s="400">
        <f t="shared" si="4"/>
        <v>108.55871794321394</v>
      </c>
      <c r="L26" s="400">
        <f t="shared" si="4"/>
        <v>106.85801257934497</v>
      </c>
      <c r="M26" s="400">
        <f t="shared" si="4"/>
        <v>102.46243163694287</v>
      </c>
      <c r="N26" s="621">
        <f t="shared" ref="N26:U33" si="5">N8*100/$N8</f>
        <v>100</v>
      </c>
      <c r="O26" s="400">
        <f t="shared" si="5"/>
        <v>101.24842266890481</v>
      </c>
      <c r="P26" s="400">
        <f t="shared" si="5"/>
        <v>98.854761332042742</v>
      </c>
      <c r="Q26" s="400">
        <f t="shared" si="5"/>
        <v>99.343819170443624</v>
      </c>
      <c r="R26" s="400">
        <f t="shared" si="5"/>
        <v>96.901904624202984</v>
      </c>
      <c r="S26" s="400">
        <f t="shared" si="5"/>
        <v>93.047538577342621</v>
      </c>
      <c r="T26" s="400">
        <f t="shared" ref="T26" si="6">T8*100/$N8</f>
        <v>93.62484477470025</v>
      </c>
      <c r="U26" s="400">
        <f t="shared" si="5"/>
        <v>94.395688271727892</v>
      </c>
    </row>
    <row r="27" spans="1:22" s="69" customFormat="1" ht="14.1" customHeight="1">
      <c r="A27" s="67">
        <v>17</v>
      </c>
      <c r="B27" s="177" t="s">
        <v>28</v>
      </c>
      <c r="C27" s="175" t="s">
        <v>5</v>
      </c>
      <c r="D27" s="400">
        <f t="shared" ref="D27:I27" si="7">D9*100/$N9</f>
        <v>90.02622464852405</v>
      </c>
      <c r="E27" s="400">
        <f t="shared" si="7"/>
        <v>93.858654158522342</v>
      </c>
      <c r="F27" s="400">
        <f t="shared" si="7"/>
        <v>92.200043776466529</v>
      </c>
      <c r="G27" s="400">
        <f t="shared" si="7"/>
        <v>92.630588620590629</v>
      </c>
      <c r="H27" s="400">
        <f t="shared" si="7"/>
        <v>93.964122342953331</v>
      </c>
      <c r="I27" s="400">
        <f t="shared" si="7"/>
        <v>94.06077518346514</v>
      </c>
      <c r="J27" s="400">
        <f t="shared" si="4"/>
        <v>95.215196633287562</v>
      </c>
      <c r="K27" s="400">
        <f t="shared" si="4"/>
        <v>97.562483658732944</v>
      </c>
      <c r="L27" s="400">
        <f t="shared" si="4"/>
        <v>98.460617960107086</v>
      </c>
      <c r="M27" s="400">
        <f t="shared" si="4"/>
        <v>99.204684350478772</v>
      </c>
      <c r="N27" s="621">
        <f t="shared" si="5"/>
        <v>100</v>
      </c>
      <c r="O27" s="400">
        <f t="shared" si="5"/>
        <v>100.72354352374369</v>
      </c>
      <c r="P27" s="400">
        <f t="shared" si="5"/>
        <v>100.45377926306659</v>
      </c>
      <c r="Q27" s="400">
        <f t="shared" si="5"/>
        <v>99.28073094906452</v>
      </c>
      <c r="R27" s="400">
        <f t="shared" si="5"/>
        <v>98.934103614494788</v>
      </c>
      <c r="S27" s="400">
        <f t="shared" si="5"/>
        <v>99.295507450711426</v>
      </c>
      <c r="T27" s="400">
        <f t="shared" ref="T27" si="8">T9*100/$N9</f>
        <v>97.648640112476897</v>
      </c>
      <c r="U27" s="400">
        <f t="shared" si="5"/>
        <v>97.225495566465796</v>
      </c>
    </row>
    <row r="28" spans="1:22" s="69" customFormat="1" ht="14.1" customHeight="1">
      <c r="A28" s="67">
        <v>18</v>
      </c>
      <c r="B28" s="177" t="s">
        <v>648</v>
      </c>
      <c r="C28" s="175" t="s">
        <v>5</v>
      </c>
      <c r="D28" s="400">
        <f t="shared" ref="D28:I28" si="9">D10*100/$N10</f>
        <v>112.00441252440474</v>
      </c>
      <c r="E28" s="400">
        <f t="shared" si="9"/>
        <v>100.82681853708917</v>
      </c>
      <c r="F28" s="400">
        <f t="shared" si="9"/>
        <v>89.400964561589461</v>
      </c>
      <c r="G28" s="400">
        <f t="shared" si="9"/>
        <v>93.350958072279724</v>
      </c>
      <c r="H28" s="400">
        <f t="shared" si="9"/>
        <v>91.071820770437469</v>
      </c>
      <c r="I28" s="400">
        <f t="shared" si="9"/>
        <v>95.254874204141814</v>
      </c>
      <c r="J28" s="400">
        <f t="shared" si="4"/>
        <v>86.754258700798843</v>
      </c>
      <c r="K28" s="400">
        <f t="shared" si="4"/>
        <v>93.11356830375037</v>
      </c>
      <c r="L28" s="400">
        <f t="shared" si="4"/>
        <v>101.92260379541308</v>
      </c>
      <c r="M28" s="400">
        <f t="shared" si="4"/>
        <v>106.14207004605069</v>
      </c>
      <c r="N28" s="621">
        <f t="shared" si="5"/>
        <v>100</v>
      </c>
      <c r="O28" s="400">
        <f t="shared" si="5"/>
        <v>102.34084789694475</v>
      </c>
      <c r="P28" s="400">
        <f t="shared" si="5"/>
        <v>110.36942953925913</v>
      </c>
      <c r="Q28" s="400">
        <f t="shared" si="5"/>
        <v>110.94931390293635</v>
      </c>
      <c r="R28" s="400">
        <f t="shared" si="5"/>
        <v>118.18064869098815</v>
      </c>
      <c r="S28" s="400">
        <f t="shared" si="5"/>
        <v>110.00926685981084</v>
      </c>
      <c r="T28" s="400">
        <f t="shared" ref="T28" si="10">T10*100/$N10</f>
        <v>117.59134648199503</v>
      </c>
      <c r="U28" s="400">
        <f t="shared" si="5"/>
        <v>112.96264466068506</v>
      </c>
    </row>
    <row r="29" spans="1:22" s="69" customFormat="1" ht="14.1" customHeight="1">
      <c r="A29" s="67">
        <v>19</v>
      </c>
      <c r="B29" s="177" t="s">
        <v>29</v>
      </c>
      <c r="C29" s="175" t="s">
        <v>5</v>
      </c>
      <c r="D29" s="400">
        <f t="shared" ref="D29:I29" si="11">D11*100/$N11</f>
        <v>322.11707590839831</v>
      </c>
      <c r="E29" s="400">
        <f t="shared" si="11"/>
        <v>308.33308599493353</v>
      </c>
      <c r="F29" s="400">
        <f t="shared" si="11"/>
        <v>207.60954167482197</v>
      </c>
      <c r="G29" s="400">
        <f t="shared" si="11"/>
        <v>165.97396096196573</v>
      </c>
      <c r="H29" s="400">
        <f t="shared" si="11"/>
        <v>171.03538747541938</v>
      </c>
      <c r="I29" s="400">
        <f t="shared" si="11"/>
        <v>166.42997250696922</v>
      </c>
      <c r="J29" s="400">
        <f t="shared" si="4"/>
        <v>160.9598522755719</v>
      </c>
      <c r="K29" s="400">
        <f t="shared" si="4"/>
        <v>148.88254142194086</v>
      </c>
      <c r="L29" s="400">
        <f t="shared" si="4"/>
        <v>114.00272844518304</v>
      </c>
      <c r="M29" s="400">
        <f t="shared" si="4"/>
        <v>94.855038743563611</v>
      </c>
      <c r="N29" s="621">
        <f t="shared" si="5"/>
        <v>100</v>
      </c>
      <c r="O29" s="400">
        <f t="shared" si="5"/>
        <v>126.95976035688084</v>
      </c>
      <c r="P29" s="400">
        <f t="shared" si="5"/>
        <v>133.20146788851898</v>
      </c>
      <c r="Q29" s="400">
        <f t="shared" si="5"/>
        <v>143.64316383942997</v>
      </c>
      <c r="R29" s="400">
        <f t="shared" si="5"/>
        <v>120.69217297899212</v>
      </c>
      <c r="S29" s="400">
        <f t="shared" si="5"/>
        <v>147.87072405754373</v>
      </c>
      <c r="T29" s="400">
        <f t="shared" ref="T29" si="12">T11*100/$N11</f>
        <v>197.47057896277815</v>
      </c>
      <c r="U29" s="400">
        <f t="shared" si="5"/>
        <v>97.548601554117596</v>
      </c>
    </row>
    <row r="30" spans="1:22" s="69" customFormat="1" ht="14.1" customHeight="1">
      <c r="A30" s="67">
        <v>20</v>
      </c>
      <c r="B30" s="177" t="s">
        <v>33</v>
      </c>
      <c r="C30" s="175" t="s">
        <v>5</v>
      </c>
      <c r="D30" s="400">
        <f t="shared" ref="D30:I30" si="13">D12*100/$N12</f>
        <v>49.524339282596152</v>
      </c>
      <c r="E30" s="400">
        <f t="shared" si="13"/>
        <v>46.834172272115282</v>
      </c>
      <c r="F30" s="400">
        <f t="shared" si="13"/>
        <v>79.964707623023656</v>
      </c>
      <c r="G30" s="400">
        <f t="shared" si="13"/>
        <v>86.283326929854951</v>
      </c>
      <c r="H30" s="400">
        <f t="shared" si="13"/>
        <v>92.694084370880375</v>
      </c>
      <c r="I30" s="400">
        <f t="shared" si="13"/>
        <v>94.153580998131375</v>
      </c>
      <c r="J30" s="400">
        <f t="shared" si="4"/>
        <v>97.070343857363667</v>
      </c>
      <c r="K30" s="400">
        <f t="shared" si="4"/>
        <v>99.95998714413949</v>
      </c>
      <c r="L30" s="400">
        <f t="shared" si="4"/>
        <v>102.40964041235648</v>
      </c>
      <c r="M30" s="400">
        <f t="shared" si="4"/>
        <v>99.109938730719819</v>
      </c>
      <c r="N30" s="621">
        <f t="shared" si="5"/>
        <v>100</v>
      </c>
      <c r="O30" s="400">
        <f t="shared" si="5"/>
        <v>109.24470406091643</v>
      </c>
      <c r="P30" s="400">
        <f t="shared" si="5"/>
        <v>111.24675748087922</v>
      </c>
      <c r="Q30" s="400">
        <f t="shared" si="5"/>
        <v>122.01949115944467</v>
      </c>
      <c r="R30" s="400">
        <f t="shared" si="5"/>
        <v>131.93890642293434</v>
      </c>
      <c r="S30" s="400">
        <f t="shared" si="5"/>
        <v>144.0135563712995</v>
      </c>
      <c r="T30" s="400">
        <f t="shared" ref="T30" si="14">T12*100/$N12</f>
        <v>156.14499209767399</v>
      </c>
      <c r="U30" s="400">
        <f t="shared" si="5"/>
        <v>146.51124244174369</v>
      </c>
    </row>
    <row r="31" spans="1:22" s="69" customFormat="1" ht="14.1" customHeight="1">
      <c r="A31" s="67">
        <v>21</v>
      </c>
      <c r="B31" s="177" t="s">
        <v>740</v>
      </c>
      <c r="C31" s="175" t="s">
        <v>5</v>
      </c>
      <c r="D31" s="400">
        <f t="shared" ref="D31:I31" si="15">D13*100/$N13</f>
        <v>102.00446634890582</v>
      </c>
      <c r="E31" s="400">
        <f t="shared" si="15"/>
        <v>105.75684289726183</v>
      </c>
      <c r="F31" s="400">
        <f t="shared" si="15"/>
        <v>107.65478669338903</v>
      </c>
      <c r="G31" s="400">
        <f t="shared" si="15"/>
        <v>108.28358659911783</v>
      </c>
      <c r="H31" s="400">
        <f t="shared" si="15"/>
        <v>108.76705509906363</v>
      </c>
      <c r="I31" s="400">
        <f t="shared" si="15"/>
        <v>110.48010928498852</v>
      </c>
      <c r="J31" s="400">
        <f t="shared" si="4"/>
        <v>108.80123297087876</v>
      </c>
      <c r="K31" s="400">
        <f t="shared" si="4"/>
        <v>108.18951179219988</v>
      </c>
      <c r="L31" s="400">
        <f t="shared" si="4"/>
        <v>105.7439017389727</v>
      </c>
      <c r="M31" s="400">
        <f t="shared" si="4"/>
        <v>102.47288526705562</v>
      </c>
      <c r="N31" s="621">
        <f t="shared" si="5"/>
        <v>100</v>
      </c>
      <c r="O31" s="400">
        <f t="shared" si="5"/>
        <v>100.28104283574338</v>
      </c>
      <c r="P31" s="400">
        <f t="shared" si="5"/>
        <v>98.418847996387569</v>
      </c>
      <c r="Q31" s="400">
        <f t="shared" si="5"/>
        <v>99.569739949421788</v>
      </c>
      <c r="R31" s="400">
        <f t="shared" si="5"/>
        <v>98.507568744114607</v>
      </c>
      <c r="S31" s="400">
        <f t="shared" si="5"/>
        <v>96.949253553611143</v>
      </c>
      <c r="T31" s="400">
        <f t="shared" ref="T31" si="16">T13*100/$N13</f>
        <v>97.476983886960298</v>
      </c>
      <c r="U31" s="400">
        <f t="shared" si="5"/>
        <v>95.57160145185729</v>
      </c>
    </row>
    <row r="32" spans="1:22" s="69" customFormat="1" ht="20.100000000000001" customHeight="1">
      <c r="A32" s="67"/>
      <c r="B32" s="179" t="s">
        <v>34</v>
      </c>
      <c r="C32" s="180"/>
      <c r="D32" s="197"/>
      <c r="E32" s="400"/>
      <c r="F32" s="400"/>
      <c r="G32" s="400"/>
      <c r="H32" s="400"/>
      <c r="I32" s="400"/>
      <c r="J32" s="400"/>
      <c r="K32" s="400"/>
      <c r="L32" s="400"/>
      <c r="M32" s="400"/>
      <c r="N32" s="621"/>
      <c r="O32" s="400"/>
      <c r="P32" s="400"/>
      <c r="Q32" s="400"/>
      <c r="R32" s="400"/>
      <c r="S32" s="400"/>
      <c r="T32" s="400"/>
      <c r="U32" s="400"/>
    </row>
    <row r="33" spans="1:22" s="69" customFormat="1" ht="14.1" customHeight="1">
      <c r="A33" s="67">
        <v>22</v>
      </c>
      <c r="B33" s="177" t="s">
        <v>21</v>
      </c>
      <c r="C33" s="175" t="s">
        <v>5</v>
      </c>
      <c r="D33" s="197"/>
      <c r="E33" s="400"/>
      <c r="F33" s="400"/>
      <c r="G33" s="400"/>
      <c r="H33" s="400"/>
      <c r="I33" s="400">
        <f t="shared" ref="I33:M39" si="17">I15*100/$N15</f>
        <v>116.71365468760776</v>
      </c>
      <c r="J33" s="400">
        <f t="shared" si="17"/>
        <v>114.28996625426535</v>
      </c>
      <c r="K33" s="400">
        <f t="shared" si="17"/>
        <v>112.53426291897945</v>
      </c>
      <c r="L33" s="400">
        <f t="shared" si="17"/>
        <v>107.95251211103182</v>
      </c>
      <c r="M33" s="400">
        <f t="shared" si="17"/>
        <v>103.46050750065099</v>
      </c>
      <c r="N33" s="621">
        <f t="shared" si="5"/>
        <v>100</v>
      </c>
      <c r="O33" s="400">
        <f t="shared" si="5"/>
        <v>100.07828701907276</v>
      </c>
      <c r="P33" s="400">
        <f t="shared" si="5"/>
        <v>96.87378849994721</v>
      </c>
      <c r="Q33" s="400">
        <f t="shared" si="5"/>
        <v>99.044221676734779</v>
      </c>
      <c r="R33" s="400">
        <f t="shared" si="5"/>
        <v>97.255162812738959</v>
      </c>
      <c r="S33" s="400">
        <f t="shared" si="5"/>
        <v>93.585992636425786</v>
      </c>
      <c r="T33" s="400">
        <f t="shared" ref="T33" si="18">T15*100/$N15</f>
        <v>95.015061350047532</v>
      </c>
      <c r="U33" s="400">
        <f t="shared" ref="U33:U39" si="19">U15*100/$N15</f>
        <v>92.149928943490949</v>
      </c>
    </row>
    <row r="34" spans="1:22" s="69" customFormat="1" ht="14.1" customHeight="1">
      <c r="A34" s="67">
        <v>23</v>
      </c>
      <c r="B34" s="177" t="s">
        <v>1144</v>
      </c>
      <c r="C34" s="175" t="s">
        <v>5</v>
      </c>
      <c r="D34" s="197"/>
      <c r="E34" s="400"/>
      <c r="F34" s="400"/>
      <c r="G34" s="400"/>
      <c r="H34" s="400"/>
      <c r="I34" s="400">
        <f t="shared" si="17"/>
        <v>97.295360140291564</v>
      </c>
      <c r="J34" s="400">
        <f t="shared" si="17"/>
        <v>96.646231637423526</v>
      </c>
      <c r="K34" s="400">
        <f t="shared" si="17"/>
        <v>98.464707715874638</v>
      </c>
      <c r="L34" s="400">
        <f t="shared" si="17"/>
        <v>102.76861399847466</v>
      </c>
      <c r="M34" s="400">
        <f t="shared" si="17"/>
        <v>101.06644983879114</v>
      </c>
      <c r="N34" s="621">
        <f t="shared" ref="N34:S34" si="20">N16*100/$N16</f>
        <v>100</v>
      </c>
      <c r="O34" s="400">
        <f t="shared" si="20"/>
        <v>100.23835628547596</v>
      </c>
      <c r="P34" s="400">
        <f t="shared" si="20"/>
        <v>103.36175486789398</v>
      </c>
      <c r="Q34" s="400">
        <f t="shared" si="20"/>
        <v>102.0878199293395</v>
      </c>
      <c r="R34" s="400">
        <f t="shared" si="20"/>
        <v>104.84851711758178</v>
      </c>
      <c r="S34" s="400">
        <f t="shared" si="20"/>
        <v>107.08769309349547</v>
      </c>
      <c r="T34" s="400">
        <f t="shared" ref="T34" si="21">T16*100/$N16</f>
        <v>105.65046386133162</v>
      </c>
      <c r="U34" s="400">
        <f t="shared" si="19"/>
        <v>105.89812711467754</v>
      </c>
    </row>
    <row r="35" spans="1:22" s="69" customFormat="1" ht="14.1" customHeight="1">
      <c r="A35" s="67">
        <v>24</v>
      </c>
      <c r="B35" s="177" t="s">
        <v>1145</v>
      </c>
      <c r="C35" s="175" t="s">
        <v>5</v>
      </c>
      <c r="D35" s="197"/>
      <c r="E35" s="400"/>
      <c r="F35" s="400"/>
      <c r="G35" s="400"/>
      <c r="H35" s="400"/>
      <c r="I35" s="400">
        <f t="shared" si="17"/>
        <v>89.10784851518369</v>
      </c>
      <c r="J35" s="400">
        <f t="shared" si="17"/>
        <v>88.938045035156819</v>
      </c>
      <c r="K35" s="400">
        <f t="shared" si="17"/>
        <v>93.414446079588075</v>
      </c>
      <c r="L35" s="400">
        <f t="shared" si="17"/>
        <v>97.174224948938559</v>
      </c>
      <c r="M35" s="400">
        <f t="shared" si="17"/>
        <v>98.773513731436452</v>
      </c>
      <c r="N35" s="621">
        <f t="shared" ref="N35:S35" si="22">N17*100/$N17</f>
        <v>100</v>
      </c>
      <c r="O35" s="400">
        <f t="shared" si="22"/>
        <v>101.909209609632</v>
      </c>
      <c r="P35" s="400">
        <f t="shared" si="22"/>
        <v>103.36454726360276</v>
      </c>
      <c r="Q35" s="400">
        <f t="shared" si="22"/>
        <v>101.62905053093395</v>
      </c>
      <c r="R35" s="400">
        <f t="shared" si="22"/>
        <v>101.05070579947407</v>
      </c>
      <c r="S35" s="400">
        <f t="shared" si="22"/>
        <v>103.92573467344437</v>
      </c>
      <c r="T35" s="400">
        <f t="shared" ref="T35" si="23">T17*100/$N17</f>
        <v>101.43342371410425</v>
      </c>
      <c r="U35" s="400">
        <f t="shared" si="19"/>
        <v>104.01015549536272</v>
      </c>
    </row>
    <row r="36" spans="1:22" s="69" customFormat="1" ht="14.1" customHeight="1">
      <c r="A36" s="67">
        <v>25</v>
      </c>
      <c r="B36" s="177" t="s">
        <v>1138</v>
      </c>
      <c r="C36" s="175" t="s">
        <v>5</v>
      </c>
      <c r="D36" s="197"/>
      <c r="E36" s="400"/>
      <c r="F36" s="400"/>
      <c r="G36" s="400"/>
      <c r="H36" s="400"/>
      <c r="I36" s="400">
        <f t="shared" si="17"/>
        <v>91.919552220212395</v>
      </c>
      <c r="J36" s="400">
        <f t="shared" si="17"/>
        <v>93.679394441254644</v>
      </c>
      <c r="K36" s="400">
        <f t="shared" si="17"/>
        <v>95.853232137520237</v>
      </c>
      <c r="L36" s="400">
        <f t="shared" si="17"/>
        <v>97.760526700955339</v>
      </c>
      <c r="M36" s="400">
        <f t="shared" si="17"/>
        <v>98.881006058716707</v>
      </c>
      <c r="N36" s="621">
        <f t="shared" ref="N36:S36" si="24">N18*100/$N18</f>
        <v>100</v>
      </c>
      <c r="O36" s="400">
        <f t="shared" si="24"/>
        <v>100.78501290034697</v>
      </c>
      <c r="P36" s="400">
        <f t="shared" si="24"/>
        <v>101.41253204290911</v>
      </c>
      <c r="Q36" s="400">
        <f t="shared" si="24"/>
        <v>99.562515138869585</v>
      </c>
      <c r="R36" s="400">
        <f t="shared" si="24"/>
        <v>99.319482027672052</v>
      </c>
      <c r="S36" s="400">
        <f t="shared" si="24"/>
        <v>106.49386453675108</v>
      </c>
      <c r="T36" s="400">
        <f t="shared" ref="T36" si="25">T18*100/$N18</f>
        <v>104.52378637017488</v>
      </c>
      <c r="U36" s="400">
        <f t="shared" si="19"/>
        <v>104.05471165194352</v>
      </c>
    </row>
    <row r="37" spans="1:22" s="69" customFormat="1" ht="14.1" customHeight="1">
      <c r="A37" s="67">
        <v>26</v>
      </c>
      <c r="B37" s="177" t="s">
        <v>26</v>
      </c>
      <c r="C37" s="175" t="s">
        <v>5</v>
      </c>
      <c r="D37" s="197"/>
      <c r="E37" s="400"/>
      <c r="F37" s="400"/>
      <c r="G37" s="400"/>
      <c r="H37" s="400"/>
      <c r="I37" s="400">
        <f t="shared" si="17"/>
        <v>93.406195715112915</v>
      </c>
      <c r="J37" s="400">
        <f t="shared" si="17"/>
        <v>95.116772823779172</v>
      </c>
      <c r="K37" s="400">
        <f t="shared" si="17"/>
        <v>96.60297239915073</v>
      </c>
      <c r="L37" s="400">
        <f t="shared" si="17"/>
        <v>98.443029016277421</v>
      </c>
      <c r="M37" s="400">
        <f t="shared" si="17"/>
        <v>99.363057324840767</v>
      </c>
      <c r="N37" s="621">
        <f t="shared" ref="N37:S37" si="26">N19*100/$N19</f>
        <v>100</v>
      </c>
      <c r="O37" s="400">
        <f t="shared" si="26"/>
        <v>101.27951489416456</v>
      </c>
      <c r="P37" s="400">
        <f t="shared" si="26"/>
        <v>100.34903171845846</v>
      </c>
      <c r="Q37" s="400">
        <f t="shared" si="26"/>
        <v>98.29362270975858</v>
      </c>
      <c r="R37" s="400">
        <f t="shared" si="26"/>
        <v>97.19992556866579</v>
      </c>
      <c r="S37" s="400">
        <f t="shared" si="26"/>
        <v>103.70182718908832</v>
      </c>
      <c r="T37" s="400">
        <f t="shared" ref="T37" si="27">T19*100/$N19</f>
        <v>101.06800488966094</v>
      </c>
      <c r="U37" s="400">
        <f t="shared" si="19"/>
        <v>103.56752235733128</v>
      </c>
    </row>
    <row r="38" spans="1:22" s="69" customFormat="1" ht="14.1" customHeight="1">
      <c r="A38" s="67">
        <v>27</v>
      </c>
      <c r="B38" s="177" t="s">
        <v>740</v>
      </c>
      <c r="C38" s="175" t="s">
        <v>5</v>
      </c>
      <c r="D38" s="197"/>
      <c r="E38" s="400"/>
      <c r="F38" s="400"/>
      <c r="G38" s="400"/>
      <c r="H38" s="400"/>
      <c r="I38" s="400">
        <f t="shared" si="17"/>
        <v>110.48010928498849</v>
      </c>
      <c r="J38" s="400">
        <f t="shared" si="17"/>
        <v>108.80123297087871</v>
      </c>
      <c r="K38" s="400">
        <f t="shared" si="17"/>
        <v>108.18951179219987</v>
      </c>
      <c r="L38" s="400">
        <f t="shared" si="17"/>
        <v>105.74390173897265</v>
      </c>
      <c r="M38" s="400">
        <f t="shared" si="17"/>
        <v>102.47288526705563</v>
      </c>
      <c r="N38" s="621">
        <f t="shared" ref="N38:S38" si="28">N20*100/$N20</f>
        <v>100</v>
      </c>
      <c r="O38" s="400">
        <f t="shared" si="28"/>
        <v>100.28104283574336</v>
      </c>
      <c r="P38" s="400">
        <f t="shared" si="28"/>
        <v>98.418847996387512</v>
      </c>
      <c r="Q38" s="400">
        <f t="shared" si="28"/>
        <v>99.569739949421759</v>
      </c>
      <c r="R38" s="400">
        <f t="shared" si="28"/>
        <v>98.507568744114621</v>
      </c>
      <c r="S38" s="400">
        <f t="shared" si="28"/>
        <v>96.949253553611101</v>
      </c>
      <c r="T38" s="400">
        <f t="shared" ref="T38" si="29">T20*100/$N20</f>
        <v>97.476983886960284</v>
      </c>
      <c r="U38" s="400">
        <f t="shared" si="19"/>
        <v>95.571601451857276</v>
      </c>
    </row>
    <row r="39" spans="1:22" s="69" customFormat="1" ht="14.1" customHeight="1">
      <c r="A39" s="67">
        <v>28</v>
      </c>
      <c r="B39" s="177" t="s">
        <v>1147</v>
      </c>
      <c r="C39" s="175" t="s">
        <v>5</v>
      </c>
      <c r="D39" s="197"/>
      <c r="E39" s="400"/>
      <c r="F39" s="400"/>
      <c r="G39" s="400"/>
      <c r="H39" s="400"/>
      <c r="I39" s="400">
        <f t="shared" si="17"/>
        <v>99.442587923586004</v>
      </c>
      <c r="J39" s="400">
        <f t="shared" si="17"/>
        <v>108.81388518030053</v>
      </c>
      <c r="K39" s="400">
        <f t="shared" si="17"/>
        <v>103.56523570118267</v>
      </c>
      <c r="L39" s="400">
        <f t="shared" si="17"/>
        <v>105.97161117094385</v>
      </c>
      <c r="M39" s="400">
        <f t="shared" si="17"/>
        <v>101.69419726068918</v>
      </c>
      <c r="N39" s="621">
        <f t="shared" ref="N39:S39" si="30">N21*100/$N21</f>
        <v>100</v>
      </c>
      <c r="O39" s="400">
        <f t="shared" si="30"/>
        <v>101.47473243855812</v>
      </c>
      <c r="P39" s="400">
        <f t="shared" si="30"/>
        <v>87.360392986150813</v>
      </c>
      <c r="Q39" s="400">
        <f t="shared" si="30"/>
        <v>99.183439598547182</v>
      </c>
      <c r="R39" s="400">
        <f t="shared" si="30"/>
        <v>96.206765746318965</v>
      </c>
      <c r="S39" s="400">
        <f t="shared" si="30"/>
        <v>104.01886189191652</v>
      </c>
      <c r="T39" s="400">
        <f t="shared" ref="T39" si="31">T21*100/$N21</f>
        <v>90.907538795015469</v>
      </c>
      <c r="U39" s="400">
        <f t="shared" si="19"/>
        <v>94.617846809635211</v>
      </c>
    </row>
    <row r="40" spans="1:22" s="69" customFormat="1" ht="12.95" customHeight="1">
      <c r="A40" s="67"/>
      <c r="B40" s="255"/>
      <c r="C40" s="175"/>
      <c r="D40" s="178"/>
      <c r="E40" s="181"/>
      <c r="F40" s="181"/>
      <c r="G40" s="181"/>
      <c r="H40" s="181"/>
      <c r="I40" s="181"/>
      <c r="J40" s="181"/>
      <c r="K40" s="181"/>
      <c r="L40" s="181"/>
      <c r="M40" s="181"/>
      <c r="N40" s="181"/>
      <c r="O40" s="181"/>
      <c r="P40" s="181"/>
      <c r="Q40" s="183"/>
      <c r="R40" s="183"/>
      <c r="S40" s="183"/>
      <c r="T40" s="183"/>
      <c r="U40" s="183"/>
    </row>
    <row r="41" spans="1:22" s="172" customFormat="1" ht="21" customHeight="1">
      <c r="A41" s="113"/>
      <c r="C41" s="173"/>
      <c r="D41" s="398" t="s">
        <v>39</v>
      </c>
      <c r="E41" s="399"/>
      <c r="F41" s="399"/>
      <c r="G41" s="399"/>
      <c r="H41" s="399"/>
      <c r="I41" s="778" t="s">
        <v>39</v>
      </c>
      <c r="J41" s="778"/>
      <c r="K41" s="778"/>
      <c r="L41" s="778"/>
      <c r="M41" s="778"/>
      <c r="N41" s="778"/>
      <c r="O41" s="778"/>
      <c r="P41" s="778"/>
      <c r="Q41" s="778"/>
      <c r="R41" s="778"/>
      <c r="S41" s="778"/>
      <c r="T41" s="778"/>
      <c r="U41" s="778"/>
      <c r="V41" s="437"/>
    </row>
    <row r="42" spans="1:22" s="69" customFormat="1" ht="20.100000000000001" customHeight="1">
      <c r="A42" s="67"/>
      <c r="B42" s="174" t="s">
        <v>32</v>
      </c>
      <c r="C42" s="175"/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83"/>
      <c r="R42" s="183"/>
      <c r="S42" s="183"/>
      <c r="T42" s="183"/>
      <c r="U42" s="183"/>
    </row>
    <row r="43" spans="1:22" s="69" customFormat="1" ht="14.1" customHeight="1">
      <c r="A43" s="67">
        <v>29</v>
      </c>
      <c r="B43" s="177" t="s">
        <v>20</v>
      </c>
      <c r="C43" s="175" t="s">
        <v>38</v>
      </c>
      <c r="D43" s="197"/>
      <c r="E43" s="197"/>
      <c r="F43" s="197"/>
      <c r="G43" s="197"/>
      <c r="H43" s="197"/>
      <c r="I43" s="400">
        <f t="shared" ref="I43:N43" si="32">I7/I$13*100</f>
        <v>30.417857999789412</v>
      </c>
      <c r="J43" s="400">
        <f t="shared" si="32"/>
        <v>30.189794434955513</v>
      </c>
      <c r="K43" s="400">
        <f t="shared" si="32"/>
        <v>27.930039586858342</v>
      </c>
      <c r="L43" s="400">
        <f t="shared" si="32"/>
        <v>26.468456277142032</v>
      </c>
      <c r="M43" s="400">
        <f t="shared" si="32"/>
        <v>25.910822562099554</v>
      </c>
      <c r="N43" s="400">
        <f t="shared" si="32"/>
        <v>25.130101947215255</v>
      </c>
      <c r="O43" s="400">
        <f t="shared" ref="O43:P49" si="33">O7/O$13*100</f>
        <v>23.512704987828066</v>
      </c>
      <c r="P43" s="400">
        <f t="shared" si="33"/>
        <v>22.358461329955304</v>
      </c>
      <c r="Q43" s="400">
        <f t="shared" ref="Q43:R49" si="34">Q7/Q$13*100</f>
        <v>22.303464347546356</v>
      </c>
      <c r="R43" s="400">
        <f t="shared" si="34"/>
        <v>21.602703382911624</v>
      </c>
      <c r="S43" s="400">
        <f t="shared" ref="S43:U49" si="35">S7/S$13*100</f>
        <v>21.041524024436349</v>
      </c>
      <c r="T43" s="400">
        <f t="shared" ref="T43" si="36">T7/T$13*100</f>
        <v>19.510384418504824</v>
      </c>
      <c r="U43" s="400">
        <f t="shared" si="35"/>
        <v>20.064693434286458</v>
      </c>
    </row>
    <row r="44" spans="1:22" s="69" customFormat="1" ht="14.1" customHeight="1">
      <c r="A44" s="67">
        <v>30</v>
      </c>
      <c r="B44" s="177" t="s">
        <v>27</v>
      </c>
      <c r="C44" s="175" t="s">
        <v>38</v>
      </c>
      <c r="D44" s="197"/>
      <c r="E44" s="197"/>
      <c r="F44" s="197"/>
      <c r="G44" s="197"/>
      <c r="H44" s="197"/>
      <c r="I44" s="400">
        <f t="shared" ref="I44:N44" si="37">I8/I$13*100</f>
        <v>38.698551976055299</v>
      </c>
      <c r="J44" s="400">
        <f t="shared" si="37"/>
        <v>38.563552214867791</v>
      </c>
      <c r="K44" s="400">
        <f t="shared" si="37"/>
        <v>39.790154286152465</v>
      </c>
      <c r="L44" s="400">
        <f t="shared" si="37"/>
        <v>40.072629407072597</v>
      </c>
      <c r="M44" s="400">
        <f t="shared" si="37"/>
        <v>39.650783389661008</v>
      </c>
      <c r="N44" s="400">
        <f t="shared" si="37"/>
        <v>39.654828722341627</v>
      </c>
      <c r="O44" s="400">
        <f t="shared" si="33"/>
        <v>40.037366443417177</v>
      </c>
      <c r="P44" s="400">
        <f t="shared" si="33"/>
        <v>39.830466509362111</v>
      </c>
      <c r="Q44" s="400">
        <f t="shared" si="34"/>
        <v>39.564853095210864</v>
      </c>
      <c r="R44" s="400">
        <f t="shared" si="34"/>
        <v>39.008458738060504</v>
      </c>
      <c r="S44" s="400">
        <f t="shared" si="35"/>
        <v>38.058923303412698</v>
      </c>
      <c r="T44" s="400">
        <f t="shared" ref="T44" si="38">T8/T$13*100</f>
        <v>38.087731438243786</v>
      </c>
      <c r="U44" s="400">
        <f t="shared" si="35"/>
        <v>39.166915628472786</v>
      </c>
    </row>
    <row r="45" spans="1:22" s="69" customFormat="1" ht="14.1" customHeight="1">
      <c r="A45" s="67">
        <v>31</v>
      </c>
      <c r="B45" s="177" t="s">
        <v>28</v>
      </c>
      <c r="C45" s="175" t="s">
        <v>38</v>
      </c>
      <c r="D45" s="197"/>
      <c r="E45" s="197"/>
      <c r="F45" s="197"/>
      <c r="G45" s="197"/>
      <c r="H45" s="197"/>
      <c r="I45" s="400">
        <f t="shared" ref="I45:N45" si="39">I9/I$13*100</f>
        <v>17.259708176803194</v>
      </c>
      <c r="J45" s="400">
        <f t="shared" si="39"/>
        <v>17.741136679422649</v>
      </c>
      <c r="K45" s="400">
        <f t="shared" si="39"/>
        <v>18.281283210090592</v>
      </c>
      <c r="L45" s="400">
        <f t="shared" si="39"/>
        <v>18.876271545763743</v>
      </c>
      <c r="M45" s="400">
        <f t="shared" si="39"/>
        <v>19.626018556770862</v>
      </c>
      <c r="N45" s="400">
        <f t="shared" si="39"/>
        <v>20.272578467282621</v>
      </c>
      <c r="O45" s="400">
        <f t="shared" si="33"/>
        <v>20.362033359908803</v>
      </c>
      <c r="P45" s="400">
        <f t="shared" si="33"/>
        <v>20.691739071365202</v>
      </c>
      <c r="Q45" s="400">
        <f t="shared" si="34"/>
        <v>20.213735714047857</v>
      </c>
      <c r="R45" s="400">
        <f t="shared" si="34"/>
        <v>20.360358134764574</v>
      </c>
      <c r="S45" s="400">
        <f t="shared" si="35"/>
        <v>20.763192004671343</v>
      </c>
      <c r="T45" s="400">
        <f t="shared" ref="T45" si="40">T9/T$13*100</f>
        <v>20.308278323417049</v>
      </c>
      <c r="U45" s="400">
        <f t="shared" si="35"/>
        <v>20.623401281859682</v>
      </c>
    </row>
    <row r="46" spans="1:22" s="69" customFormat="1" ht="14.1" customHeight="1">
      <c r="A46" s="67">
        <v>32</v>
      </c>
      <c r="B46" s="177" t="s">
        <v>648</v>
      </c>
      <c r="C46" s="175" t="s">
        <v>38</v>
      </c>
      <c r="D46" s="197"/>
      <c r="E46" s="197"/>
      <c r="F46" s="197"/>
      <c r="G46" s="197"/>
      <c r="H46" s="197"/>
      <c r="I46" s="400">
        <f t="shared" ref="I46:N46" si="41">I10/I$13*100</f>
        <v>5.187887700243663</v>
      </c>
      <c r="J46" s="400">
        <f t="shared" si="41"/>
        <v>4.7978254089747239</v>
      </c>
      <c r="K46" s="400">
        <f t="shared" si="41"/>
        <v>5.178634531216205</v>
      </c>
      <c r="L46" s="400">
        <f t="shared" si="41"/>
        <v>5.7996613182843255</v>
      </c>
      <c r="M46" s="400">
        <f t="shared" si="41"/>
        <v>6.2325538937107101</v>
      </c>
      <c r="N46" s="400">
        <f t="shared" si="41"/>
        <v>6.0171031127795667</v>
      </c>
      <c r="O46" s="400">
        <f t="shared" si="33"/>
        <v>6.1406963572751883</v>
      </c>
      <c r="P46" s="400">
        <f t="shared" si="33"/>
        <v>6.7477343167109289</v>
      </c>
      <c r="Q46" s="400">
        <f t="shared" si="34"/>
        <v>6.7047826215598381</v>
      </c>
      <c r="R46" s="400">
        <f t="shared" si="34"/>
        <v>7.2187869234295627</v>
      </c>
      <c r="S46" s="400">
        <f t="shared" si="35"/>
        <v>6.827665792091187</v>
      </c>
      <c r="T46" s="400">
        <f t="shared" ref="T46" si="42">T10/T$13*100</f>
        <v>7.2587315357774882</v>
      </c>
      <c r="U46" s="400">
        <f t="shared" si="35"/>
        <v>7.1120277413998583</v>
      </c>
    </row>
    <row r="47" spans="1:22" s="69" customFormat="1" ht="14.1" customHeight="1">
      <c r="A47" s="67">
        <v>33</v>
      </c>
      <c r="B47" s="177" t="s">
        <v>29</v>
      </c>
      <c r="C47" s="175" t="s">
        <v>38</v>
      </c>
      <c r="D47" s="197"/>
      <c r="E47" s="197"/>
      <c r="F47" s="197"/>
      <c r="G47" s="197"/>
      <c r="H47" s="197"/>
      <c r="I47" s="400">
        <f t="shared" ref="I47:N47" si="43">I11/I$13*100</f>
        <v>1.9102689954222238</v>
      </c>
      <c r="J47" s="400">
        <f t="shared" si="43"/>
        <v>1.8759913367743679</v>
      </c>
      <c r="K47" s="400">
        <f t="shared" si="43"/>
        <v>1.7450412329864249</v>
      </c>
      <c r="L47" s="400">
        <f t="shared" si="43"/>
        <v>1.3671211282962383</v>
      </c>
      <c r="M47" s="400">
        <f t="shared" si="43"/>
        <v>1.1738119374064746</v>
      </c>
      <c r="N47" s="400">
        <f t="shared" si="43"/>
        <v>1.2680812488215425</v>
      </c>
      <c r="O47" s="400">
        <f t="shared" si="33"/>
        <v>1.6054409378963235</v>
      </c>
      <c r="P47" s="400">
        <f t="shared" si="33"/>
        <v>1.7162391877533003</v>
      </c>
      <c r="Q47" s="400">
        <f t="shared" si="34"/>
        <v>1.8293831306450008</v>
      </c>
      <c r="R47" s="400">
        <f t="shared" si="34"/>
        <v>1.5536621539380937</v>
      </c>
      <c r="S47" s="400">
        <f t="shared" si="35"/>
        <v>1.9341262109186332</v>
      </c>
      <c r="T47" s="400">
        <f t="shared" ref="T47" si="44">T11/T$13*100</f>
        <v>2.5689011743225514</v>
      </c>
      <c r="U47" s="400">
        <f t="shared" si="35"/>
        <v>1.2943128565429789</v>
      </c>
    </row>
    <row r="48" spans="1:22" s="69" customFormat="1" ht="14.1" customHeight="1">
      <c r="A48" s="67">
        <v>34</v>
      </c>
      <c r="B48" s="177" t="s">
        <v>33</v>
      </c>
      <c r="C48" s="175" t="s">
        <v>38</v>
      </c>
      <c r="D48" s="197"/>
      <c r="E48" s="197"/>
      <c r="F48" s="197"/>
      <c r="G48" s="197"/>
      <c r="H48" s="197"/>
      <c r="I48" s="400">
        <f t="shared" ref="I48:N48" si="45">I12/I$13*100</f>
        <v>6.5257251516862071</v>
      </c>
      <c r="J48" s="400">
        <f t="shared" si="45"/>
        <v>6.8316999250049362</v>
      </c>
      <c r="K48" s="400">
        <f t="shared" si="45"/>
        <v>7.0748471526959751</v>
      </c>
      <c r="L48" s="400">
        <f t="shared" si="45"/>
        <v>7.4158603234410538</v>
      </c>
      <c r="M48" s="400">
        <f t="shared" si="45"/>
        <v>7.4060096603513967</v>
      </c>
      <c r="N48" s="400">
        <f t="shared" si="45"/>
        <v>7.6573065015593951</v>
      </c>
      <c r="O48" s="400">
        <f t="shared" si="33"/>
        <v>8.3417579136744369</v>
      </c>
      <c r="P48" s="400">
        <f t="shared" si="33"/>
        <v>8.6553595848531444</v>
      </c>
      <c r="Q48" s="400">
        <f t="shared" si="34"/>
        <v>9.3837810909900909</v>
      </c>
      <c r="R48" s="400">
        <f t="shared" si="34"/>
        <v>10.25603066689566</v>
      </c>
      <c r="S48" s="400">
        <f t="shared" si="35"/>
        <v>11.374568664469795</v>
      </c>
      <c r="T48" s="400">
        <f t="shared" ref="T48" si="46">T12/T$13*100</f>
        <v>12.265973109734309</v>
      </c>
      <c r="U48" s="400">
        <f t="shared" si="35"/>
        <v>11.73864905743825</v>
      </c>
    </row>
    <row r="49" spans="1:21" s="69" customFormat="1" ht="14.1" customHeight="1">
      <c r="A49" s="67">
        <v>35</v>
      </c>
      <c r="B49" s="177" t="s">
        <v>740</v>
      </c>
      <c r="C49" s="175" t="s">
        <v>38</v>
      </c>
      <c r="D49" s="197"/>
      <c r="E49" s="197"/>
      <c r="F49" s="197"/>
      <c r="G49" s="197"/>
      <c r="H49" s="197"/>
      <c r="I49" s="197">
        <f t="shared" ref="I49:N49" si="47">I13/I$13*100</f>
        <v>100</v>
      </c>
      <c r="J49" s="197">
        <f t="shared" si="47"/>
        <v>100</v>
      </c>
      <c r="K49" s="197">
        <f t="shared" si="47"/>
        <v>100</v>
      </c>
      <c r="L49" s="197">
        <f t="shared" si="47"/>
        <v>100</v>
      </c>
      <c r="M49" s="197">
        <f t="shared" si="47"/>
        <v>100</v>
      </c>
      <c r="N49" s="197">
        <f t="shared" si="47"/>
        <v>100</v>
      </c>
      <c r="O49" s="197">
        <f t="shared" si="33"/>
        <v>100</v>
      </c>
      <c r="P49" s="197">
        <f t="shared" si="33"/>
        <v>100</v>
      </c>
      <c r="Q49" s="197">
        <f t="shared" si="34"/>
        <v>100</v>
      </c>
      <c r="R49" s="197">
        <f t="shared" si="34"/>
        <v>100</v>
      </c>
      <c r="S49" s="197">
        <f t="shared" si="35"/>
        <v>100</v>
      </c>
      <c r="T49" s="197">
        <f t="shared" si="35"/>
        <v>100</v>
      </c>
      <c r="U49" s="197">
        <f t="shared" si="35"/>
        <v>100</v>
      </c>
    </row>
    <row r="50" spans="1:21" s="69" customFormat="1" ht="20.100000000000001" customHeight="1">
      <c r="A50" s="67"/>
      <c r="B50" s="179" t="s">
        <v>34</v>
      </c>
      <c r="C50" s="180"/>
      <c r="D50" s="197"/>
      <c r="E50" s="400"/>
      <c r="F50" s="400"/>
      <c r="G50" s="400"/>
      <c r="H50" s="400"/>
      <c r="I50" s="400"/>
      <c r="J50" s="400"/>
      <c r="K50" s="400"/>
      <c r="L50" s="400"/>
      <c r="M50" s="400"/>
      <c r="N50" s="400"/>
      <c r="O50" s="400"/>
      <c r="P50" s="400"/>
      <c r="Q50" s="401"/>
      <c r="R50" s="401"/>
      <c r="S50" s="401"/>
      <c r="T50" s="401"/>
      <c r="U50" s="401"/>
    </row>
    <row r="51" spans="1:21" s="69" customFormat="1" ht="14.1" customHeight="1">
      <c r="A51" s="67">
        <v>36</v>
      </c>
      <c r="B51" s="177" t="s">
        <v>21</v>
      </c>
      <c r="C51" s="175" t="s">
        <v>38</v>
      </c>
      <c r="D51" s="197"/>
      <c r="E51" s="197"/>
      <c r="F51" s="197"/>
      <c r="G51" s="197"/>
      <c r="H51" s="197"/>
      <c r="I51" s="400">
        <f t="shared" ref="I51:N51" si="48">I15/I$20*100</f>
        <v>77.046399749803371</v>
      </c>
      <c r="J51" s="400">
        <f t="shared" si="48"/>
        <v>76.610635322725813</v>
      </c>
      <c r="K51" s="400">
        <f t="shared" si="48"/>
        <v>75.860270344029345</v>
      </c>
      <c r="L51" s="400">
        <f t="shared" si="48"/>
        <v>74.454713782387302</v>
      </c>
      <c r="M51" s="400">
        <f t="shared" si="48"/>
        <v>73.634343007378817</v>
      </c>
      <c r="N51" s="400">
        <f t="shared" si="48"/>
        <v>72.931437946625891</v>
      </c>
      <c r="O51" s="400">
        <f t="shared" ref="O51:P56" si="49">O15/O$20*100</f>
        <v>72.783979635028047</v>
      </c>
      <c r="P51" s="400">
        <f t="shared" si="49"/>
        <v>71.786500639570463</v>
      </c>
      <c r="Q51" s="400">
        <f t="shared" ref="Q51:R56" si="50">Q15/Q$20*100</f>
        <v>72.546513738590818</v>
      </c>
      <c r="R51" s="400">
        <f t="shared" si="50"/>
        <v>72.004201931844364</v>
      </c>
      <c r="S51" s="400">
        <f t="shared" ref="S51:U56" si="51">S15/S$20*100</f>
        <v>70.401377673966067</v>
      </c>
      <c r="T51" s="400">
        <f t="shared" ref="T51" si="52">T15/T$20*100</f>
        <v>71.089448755223856</v>
      </c>
      <c r="U51" s="400">
        <f t="shared" si="51"/>
        <v>70.320332843994521</v>
      </c>
    </row>
    <row r="52" spans="1:21" s="69" customFormat="1" ht="14.1" customHeight="1">
      <c r="A52" s="67">
        <v>37</v>
      </c>
      <c r="B52" s="177" t="s">
        <v>1144</v>
      </c>
      <c r="C52" s="175" t="s">
        <v>38</v>
      </c>
      <c r="D52" s="197"/>
      <c r="E52" s="197"/>
      <c r="F52" s="197"/>
      <c r="G52" s="197"/>
      <c r="H52" s="197"/>
      <c r="I52" s="400">
        <f t="shared" ref="I52:N52" si="53">I16/I$20*100</f>
        <v>10.056999718159213</v>
      </c>
      <c r="J52" s="400">
        <f t="shared" si="53"/>
        <v>10.144053036974828</v>
      </c>
      <c r="K52" s="400">
        <f t="shared" si="53"/>
        <v>10.393356835971174</v>
      </c>
      <c r="L52" s="400">
        <f t="shared" si="53"/>
        <v>11.098532844399294</v>
      </c>
      <c r="M52" s="400">
        <f t="shared" si="53"/>
        <v>11.263113202998747</v>
      </c>
      <c r="N52" s="400">
        <f t="shared" si="53"/>
        <v>11.419850097057244</v>
      </c>
      <c r="O52" s="400">
        <f t="shared" si="49"/>
        <v>11.414989018717515</v>
      </c>
      <c r="P52" s="400">
        <f t="shared" si="49"/>
        <v>11.993391209003505</v>
      </c>
      <c r="Q52" s="400">
        <f t="shared" si="50"/>
        <v>11.70865366245441</v>
      </c>
      <c r="R52" s="400">
        <f t="shared" si="50"/>
        <v>12.154947722766339</v>
      </c>
      <c r="S52" s="400">
        <f t="shared" si="51"/>
        <v>12.614077546158065</v>
      </c>
      <c r="T52" s="400">
        <f t="shared" ref="T52" si="54">T16/T$20*100</f>
        <v>12.377408613505212</v>
      </c>
      <c r="U52" s="400">
        <f t="shared" si="51"/>
        <v>12.653766587953614</v>
      </c>
    </row>
    <row r="53" spans="1:21" s="69" customFormat="1" ht="14.1" customHeight="1">
      <c r="A53" s="67">
        <v>38</v>
      </c>
      <c r="B53" s="177" t="s">
        <v>1145</v>
      </c>
      <c r="C53" s="175" t="s">
        <v>38</v>
      </c>
      <c r="D53" s="197"/>
      <c r="E53" s="197"/>
      <c r="F53" s="197"/>
      <c r="G53" s="197"/>
      <c r="H53" s="197"/>
      <c r="I53" s="400">
        <f t="shared" ref="I53:N53" si="55">I17/I$20*100</f>
        <v>4.6657712618095708</v>
      </c>
      <c r="J53" s="400">
        <f t="shared" si="55"/>
        <v>4.7287389891851301</v>
      </c>
      <c r="K53" s="400">
        <f t="shared" si="55"/>
        <v>4.9948271415236034</v>
      </c>
      <c r="L53" s="400">
        <f t="shared" si="55"/>
        <v>5.3160289281529796</v>
      </c>
      <c r="M53" s="400">
        <f t="shared" si="55"/>
        <v>5.576004557130787</v>
      </c>
      <c r="N53" s="400">
        <f t="shared" si="55"/>
        <v>5.7848430580797245</v>
      </c>
      <c r="O53" s="400">
        <f t="shared" si="49"/>
        <v>5.8787659870101026</v>
      </c>
      <c r="P53" s="400">
        <f t="shared" si="49"/>
        <v>6.0755403651072388</v>
      </c>
      <c r="Q53" s="400">
        <f t="shared" si="50"/>
        <v>5.904485717867149</v>
      </c>
      <c r="R53" s="400">
        <f t="shared" si="50"/>
        <v>5.9341884223801751</v>
      </c>
      <c r="S53" s="400">
        <f t="shared" si="51"/>
        <v>6.2011211303350677</v>
      </c>
      <c r="T53" s="400">
        <f t="shared" ref="T53" si="56">T17/T$20*100</f>
        <v>6.019640879638354</v>
      </c>
      <c r="U53" s="400">
        <f t="shared" si="51"/>
        <v>6.2956193769571813</v>
      </c>
    </row>
    <row r="54" spans="1:21" s="69" customFormat="1" ht="14.1" customHeight="1">
      <c r="A54" s="67">
        <v>39</v>
      </c>
      <c r="B54" s="177" t="s">
        <v>1138</v>
      </c>
      <c r="C54" s="175" t="s">
        <v>38</v>
      </c>
      <c r="D54" s="197"/>
      <c r="E54" s="197"/>
      <c r="F54" s="197"/>
      <c r="G54" s="197"/>
      <c r="H54" s="197"/>
      <c r="I54" s="400">
        <f t="shared" ref="I54:N54" si="57">I18/I$20*100</f>
        <v>6.717794762429782</v>
      </c>
      <c r="J54" s="400">
        <f t="shared" si="57"/>
        <v>6.9520547601744047</v>
      </c>
      <c r="K54" s="400">
        <f t="shared" si="57"/>
        <v>7.1535979363083699</v>
      </c>
      <c r="L54" s="400">
        <f t="shared" si="57"/>
        <v>7.4646788559477404</v>
      </c>
      <c r="M54" s="400">
        <f t="shared" si="57"/>
        <v>7.7912445924414948</v>
      </c>
      <c r="N54" s="400">
        <f t="shared" si="57"/>
        <v>8.0742636531704655</v>
      </c>
      <c r="O54" s="400">
        <f t="shared" si="49"/>
        <v>8.1148414838336347</v>
      </c>
      <c r="P54" s="400">
        <f t="shared" si="49"/>
        <v>8.3198649254673427</v>
      </c>
      <c r="Q54" s="400">
        <f t="shared" si="50"/>
        <v>8.0736777821490904</v>
      </c>
      <c r="R54" s="400">
        <f t="shared" si="50"/>
        <v>8.1408128736875529</v>
      </c>
      <c r="S54" s="400">
        <f t="shared" si="51"/>
        <v>8.8691713262058514</v>
      </c>
      <c r="T54" s="400">
        <f t="shared" ref="T54" si="58">T18/T$20*100</f>
        <v>8.6579680200112872</v>
      </c>
      <c r="U54" s="400">
        <f t="shared" si="51"/>
        <v>8.7909500674804679</v>
      </c>
    </row>
    <row r="55" spans="1:21" s="69" customFormat="1" ht="14.1" customHeight="1">
      <c r="A55" s="67">
        <v>40</v>
      </c>
      <c r="B55" s="177" t="s">
        <v>26</v>
      </c>
      <c r="C55" s="175" t="s">
        <v>38</v>
      </c>
      <c r="D55" s="197"/>
      <c r="E55" s="197"/>
      <c r="F55" s="197"/>
      <c r="G55" s="197"/>
      <c r="H55" s="197"/>
      <c r="I55" s="400">
        <f t="shared" ref="I55:N55" si="59">I19/I$20*100</f>
        <v>1.5130345077980789</v>
      </c>
      <c r="J55" s="400">
        <f t="shared" si="59"/>
        <v>1.5645178909398154</v>
      </c>
      <c r="K55" s="400">
        <f t="shared" si="59"/>
        <v>1.5979477421675146</v>
      </c>
      <c r="L55" s="400">
        <f t="shared" si="59"/>
        <v>1.6660455891126893</v>
      </c>
      <c r="M55" s="400">
        <f t="shared" si="59"/>
        <v>1.7352946400501514</v>
      </c>
      <c r="N55" s="400">
        <f t="shared" si="59"/>
        <v>1.7896052450666757</v>
      </c>
      <c r="O55" s="400">
        <f t="shared" si="49"/>
        <v>1.807423875410697</v>
      </c>
      <c r="P55" s="400">
        <f t="shared" si="49"/>
        <v>1.8247028608514819</v>
      </c>
      <c r="Q55" s="400">
        <f t="shared" si="50"/>
        <v>1.7666690989385316</v>
      </c>
      <c r="R55" s="400">
        <f t="shared" si="50"/>
        <v>1.7658490493215777</v>
      </c>
      <c r="S55" s="400">
        <f t="shared" si="51"/>
        <v>1.9142523233349626</v>
      </c>
      <c r="T55" s="400">
        <f t="shared" ref="T55" si="60">T19/T$20*100</f>
        <v>1.8555337316213087</v>
      </c>
      <c r="U55" s="400">
        <f t="shared" si="51"/>
        <v>1.9393311236142143</v>
      </c>
    </row>
    <row r="56" spans="1:21" s="69" customFormat="1" ht="14.1" customHeight="1">
      <c r="A56" s="67">
        <v>41</v>
      </c>
      <c r="B56" s="177" t="s">
        <v>740</v>
      </c>
      <c r="C56" s="175" t="s">
        <v>38</v>
      </c>
      <c r="D56" s="197"/>
      <c r="E56" s="197"/>
      <c r="F56" s="197"/>
      <c r="G56" s="197"/>
      <c r="H56" s="197"/>
      <c r="I56" s="400">
        <f t="shared" ref="I56:N56" si="61">I20/I$20*100</f>
        <v>100</v>
      </c>
      <c r="J56" s="197">
        <f t="shared" si="61"/>
        <v>100</v>
      </c>
      <c r="K56" s="197">
        <f t="shared" si="61"/>
        <v>100</v>
      </c>
      <c r="L56" s="197">
        <f t="shared" si="61"/>
        <v>100</v>
      </c>
      <c r="M56" s="197">
        <f t="shared" si="61"/>
        <v>100</v>
      </c>
      <c r="N56" s="197">
        <f t="shared" si="61"/>
        <v>100</v>
      </c>
      <c r="O56" s="197">
        <f t="shared" si="49"/>
        <v>100</v>
      </c>
      <c r="P56" s="197">
        <f t="shared" si="49"/>
        <v>100</v>
      </c>
      <c r="Q56" s="197">
        <f t="shared" si="50"/>
        <v>100</v>
      </c>
      <c r="R56" s="197">
        <f t="shared" si="50"/>
        <v>100</v>
      </c>
      <c r="S56" s="197">
        <f t="shared" si="51"/>
        <v>100</v>
      </c>
      <c r="T56" s="197">
        <f t="shared" ref="T56" si="62">T20/T$20*100</f>
        <v>100</v>
      </c>
      <c r="U56" s="197">
        <f t="shared" si="51"/>
        <v>100</v>
      </c>
    </row>
    <row r="57" spans="1:21" s="69" customFormat="1" ht="15" customHeight="1">
      <c r="A57" s="160"/>
      <c r="B57" s="51" t="s">
        <v>754</v>
      </c>
      <c r="C57" s="182"/>
      <c r="D57" s="178"/>
      <c r="E57" s="178"/>
      <c r="F57" s="178"/>
      <c r="G57" s="178"/>
      <c r="H57" s="178"/>
      <c r="I57" s="178"/>
      <c r="J57" s="178"/>
      <c r="K57" s="178"/>
      <c r="L57" s="178"/>
      <c r="M57" s="178"/>
      <c r="N57" s="178"/>
      <c r="O57" s="178"/>
      <c r="P57" s="178"/>
      <c r="Q57" s="183"/>
      <c r="R57" s="183"/>
      <c r="S57" s="183"/>
      <c r="T57" s="183"/>
      <c r="U57" s="183"/>
    </row>
    <row r="58" spans="1:21" s="69" customFormat="1" ht="12.95" customHeight="1">
      <c r="A58" s="160"/>
      <c r="B58" s="28" t="s">
        <v>1030</v>
      </c>
      <c r="C58" s="182"/>
      <c r="D58" s="178"/>
      <c r="E58" s="181"/>
      <c r="F58" s="181"/>
      <c r="G58" s="181"/>
      <c r="H58" s="181"/>
      <c r="I58" s="181"/>
      <c r="J58" s="181"/>
      <c r="K58" s="181"/>
      <c r="L58" s="181"/>
      <c r="M58" s="181"/>
      <c r="N58" s="181"/>
      <c r="O58" s="181"/>
      <c r="P58" s="181"/>
      <c r="Q58" s="183"/>
      <c r="R58" s="183"/>
      <c r="S58" s="183"/>
      <c r="T58" s="183"/>
      <c r="U58" s="183"/>
    </row>
    <row r="59" spans="1:21">
      <c r="B59" s="620" t="s">
        <v>1029</v>
      </c>
      <c r="C59" s="183"/>
      <c r="D59" s="183"/>
      <c r="E59" s="183"/>
      <c r="F59" s="183"/>
      <c r="G59" s="183"/>
      <c r="H59" s="184"/>
      <c r="I59" s="184"/>
      <c r="J59" s="184"/>
      <c r="K59" s="184"/>
      <c r="L59" s="184"/>
      <c r="M59" s="184"/>
      <c r="N59" s="184"/>
      <c r="O59" s="184"/>
      <c r="P59" s="184"/>
      <c r="Q59" s="104"/>
      <c r="R59" s="104"/>
      <c r="S59" s="104"/>
      <c r="T59" s="104"/>
      <c r="U59" s="104"/>
    </row>
    <row r="60" spans="1:21">
      <c r="B60" s="28" t="s">
        <v>1142</v>
      </c>
      <c r="Q60" s="104"/>
      <c r="R60" s="104"/>
      <c r="S60" s="104"/>
      <c r="T60" s="104"/>
      <c r="U60" s="104"/>
    </row>
    <row r="61" spans="1:21">
      <c r="B61" s="28" t="s">
        <v>1140</v>
      </c>
    </row>
    <row r="62" spans="1:21">
      <c r="B62" s="28" t="s">
        <v>1141</v>
      </c>
      <c r="D62" s="185"/>
      <c r="E62" s="185"/>
      <c r="F62" s="185"/>
      <c r="G62" s="185"/>
      <c r="H62" s="185"/>
      <c r="I62" s="185"/>
      <c r="J62" s="185"/>
      <c r="K62" s="185"/>
      <c r="L62" s="185"/>
      <c r="M62" s="185"/>
      <c r="N62" s="185"/>
      <c r="O62" s="185"/>
      <c r="P62" s="185"/>
    </row>
    <row r="63" spans="1:21">
      <c r="B63" s="28" t="s">
        <v>1143</v>
      </c>
    </row>
  </sheetData>
  <mergeCells count="3">
    <mergeCell ref="A2:C2"/>
    <mergeCell ref="I23:U23"/>
    <mergeCell ref="I41:U41"/>
  </mergeCells>
  <phoneticPr fontId="13" type="noConversion"/>
  <pageMargins left="0.78740157480314965" right="0.39370078740157483" top="0.70866141732283472" bottom="0.74803149606299213" header="0.11811023622047245" footer="0.11811023622047245"/>
  <pageSetup paperSize="9" scale="80" orientation="portrait" horizontalDpi="300" verticalDpi="1200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workbookViewId="0"/>
  </sheetViews>
  <sheetFormatPr baseColWidth="10" defaultRowHeight="12.75"/>
  <cols>
    <col min="1" max="1" width="5.7109375" style="12" customWidth="1"/>
    <col min="2" max="2" width="39" style="12" customWidth="1"/>
    <col min="3" max="3" width="11.7109375" style="12" customWidth="1"/>
    <col min="4" max="16" width="9.7109375" style="12" customWidth="1"/>
    <col min="17" max="16384" width="11.42578125" style="12"/>
  </cols>
  <sheetData>
    <row r="1" spans="1:16" ht="20.25">
      <c r="A1" s="168" t="s">
        <v>1034</v>
      </c>
      <c r="C1" s="168"/>
      <c r="D1" s="140"/>
    </row>
    <row r="2" spans="1:16" ht="15.75">
      <c r="A2" s="780"/>
      <c r="B2" s="781"/>
      <c r="C2" s="782"/>
    </row>
    <row r="3" spans="1:16" ht="12" customHeight="1">
      <c r="A3" s="155"/>
      <c r="B3" s="331"/>
      <c r="C3" s="272"/>
    </row>
    <row r="4" spans="1:16" ht="30" customHeight="1">
      <c r="A4" s="44" t="s">
        <v>781</v>
      </c>
      <c r="B4" s="169" t="s">
        <v>31</v>
      </c>
      <c r="C4" s="169" t="s">
        <v>19</v>
      </c>
      <c r="D4" s="277">
        <v>2000</v>
      </c>
      <c r="E4" s="169">
        <v>2001</v>
      </c>
      <c r="F4" s="170">
        <v>2002</v>
      </c>
      <c r="G4" s="169">
        <v>2003</v>
      </c>
      <c r="H4" s="170">
        <v>2004</v>
      </c>
      <c r="I4" s="170">
        <v>2005</v>
      </c>
      <c r="J4" s="169">
        <v>2006</v>
      </c>
      <c r="K4" s="169">
        <v>2007</v>
      </c>
      <c r="L4" s="169">
        <v>2008</v>
      </c>
      <c r="M4" s="170">
        <v>2009</v>
      </c>
      <c r="N4" s="169">
        <v>2010</v>
      </c>
      <c r="O4" s="170">
        <v>2011</v>
      </c>
      <c r="P4" s="170">
        <v>2012</v>
      </c>
    </row>
    <row r="5" spans="1:16" ht="5.0999999999999996" customHeight="1">
      <c r="A5" s="254"/>
      <c r="B5" s="252"/>
      <c r="C5" s="253"/>
      <c r="D5" s="252"/>
      <c r="E5" s="252"/>
      <c r="F5" s="252"/>
      <c r="G5" s="252"/>
      <c r="H5" s="252"/>
      <c r="I5" s="252"/>
      <c r="J5" s="252"/>
      <c r="K5" s="252"/>
      <c r="L5" s="104"/>
      <c r="M5" s="104"/>
      <c r="N5" s="104"/>
      <c r="O5" s="104"/>
      <c r="P5" s="104"/>
    </row>
    <row r="6" spans="1:16" s="69" customFormat="1" ht="17.25" customHeight="1">
      <c r="A6" s="67"/>
      <c r="B6" s="174" t="s">
        <v>32</v>
      </c>
      <c r="C6" s="203"/>
      <c r="D6" s="183"/>
      <c r="E6" s="183"/>
      <c r="F6" s="183"/>
      <c r="G6" s="183"/>
      <c r="H6" s="204"/>
      <c r="I6" s="204"/>
      <c r="J6" s="204"/>
      <c r="K6" s="204"/>
      <c r="L6" s="183"/>
      <c r="M6" s="183"/>
      <c r="N6" s="183"/>
      <c r="O6" s="183"/>
      <c r="P6" s="183"/>
    </row>
    <row r="7" spans="1:16" s="69" customFormat="1" ht="15" customHeight="1">
      <c r="A7" s="67">
        <v>1</v>
      </c>
      <c r="B7" s="177" t="s">
        <v>20</v>
      </c>
      <c r="C7" s="175" t="s">
        <v>40</v>
      </c>
      <c r="D7" s="178">
        <f>'3.3.6.2'!I7/3.59999</f>
        <v>233.49711541712699</v>
      </c>
      <c r="E7" s="178">
        <f>'3.3.6.2'!J7/3.59999</f>
        <v>228.22476537149197</v>
      </c>
      <c r="F7" s="178">
        <f>'3.3.6.2'!K7/3.59999</f>
        <v>209.95465533633296</v>
      </c>
      <c r="G7" s="178">
        <f>'3.3.6.2'!L7/3.59999</f>
        <v>194.470056343793</v>
      </c>
      <c r="H7" s="178">
        <f>'3.3.6.2'!M7/3.59999</f>
        <v>184.48410822723491</v>
      </c>
      <c r="I7" s="178">
        <f>'3.3.6.2'!N7/3.59999</f>
        <v>174.60756136582714</v>
      </c>
      <c r="J7" s="178">
        <f>'3.3.6.2'!O7/3.59999</f>
        <v>163.82879346404181</v>
      </c>
      <c r="K7" s="178">
        <f>'3.3.6.2'!P7/3.59999</f>
        <v>152.89348733282199</v>
      </c>
      <c r="L7" s="178">
        <f>'3.3.6.2'!Q7/3.59999</f>
        <v>154.30091292330479</v>
      </c>
      <c r="M7" s="178">
        <f>'3.3.6.2'!R7/3.59999</f>
        <v>147.85856924622684</v>
      </c>
      <c r="N7" s="178">
        <f>'3.3.6.2'!S7/3.59999</f>
        <v>141.73935703808561</v>
      </c>
      <c r="O7" s="178">
        <f>'3.3.6.2'!T7/3.59999</f>
        <v>132.1407312481065</v>
      </c>
      <c r="P7" s="178">
        <f>'3.3.6.2'!U7/3.59999</f>
        <v>133.23863916846452</v>
      </c>
    </row>
    <row r="8" spans="1:16" s="69" customFormat="1" ht="15" customHeight="1">
      <c r="A8" s="67">
        <v>2</v>
      </c>
      <c r="B8" s="177" t="s">
        <v>27</v>
      </c>
      <c r="C8" s="175" t="s">
        <v>40</v>
      </c>
      <c r="D8" s="178">
        <f>'3.3.6.2'!I8/3.59999</f>
        <v>297.0623459841002</v>
      </c>
      <c r="E8" s="178">
        <f>'3.3.6.2'!J8/3.59999</f>
        <v>291.52757813875621</v>
      </c>
      <c r="F8" s="178">
        <f>'3.3.6.2'!K8/3.59999</f>
        <v>299.10906867670326</v>
      </c>
      <c r="G8" s="178">
        <f>'3.3.6.2'!L8/3.59999</f>
        <v>294.42315853407962</v>
      </c>
      <c r="H8" s="178">
        <f>'3.3.6.2'!M8/3.59999</f>
        <v>282.31212639511591</v>
      </c>
      <c r="I8" s="178">
        <f>'3.3.6.2'!N8/3.59999</f>
        <v>275.52745126666326</v>
      </c>
      <c r="J8" s="178">
        <f>'3.3.6.2'!O8/3.59999</f>
        <v>278.96719842733194</v>
      </c>
      <c r="K8" s="178">
        <f>'3.3.6.2'!P8/3.59999</f>
        <v>272.37200435392037</v>
      </c>
      <c r="L8" s="178">
        <f>'3.3.6.2'!Q8/3.59999</f>
        <v>273.71949295128616</v>
      </c>
      <c r="M8" s="178">
        <f>'3.3.6.2'!R8/3.59999</f>
        <v>266.99134803991939</v>
      </c>
      <c r="N8" s="178">
        <f>'3.3.6.2'!S8/3.59999</f>
        <v>256.37151150851741</v>
      </c>
      <c r="O8" s="178">
        <f>'3.3.6.2'!T8/3.59999</f>
        <v>257.96214856010135</v>
      </c>
      <c r="P8" s="178">
        <f>'3.3.6.2'!U8/3.59999</f>
        <v>260.08603400071644</v>
      </c>
    </row>
    <row r="9" spans="1:16" s="69" customFormat="1" ht="15" customHeight="1">
      <c r="A9" s="67">
        <v>3</v>
      </c>
      <c r="B9" s="177" t="s">
        <v>28</v>
      </c>
      <c r="C9" s="175" t="s">
        <v>40</v>
      </c>
      <c r="D9" s="178">
        <f>'3.3.6.2'!I9/3.59999</f>
        <v>132.49098842702358</v>
      </c>
      <c r="E9" s="178">
        <f>'3.3.6.2'!J9/3.59999</f>
        <v>134.11706942252889</v>
      </c>
      <c r="F9" s="178">
        <f>'3.3.6.2'!K9/3.59999</f>
        <v>137.42338257502624</v>
      </c>
      <c r="G9" s="178">
        <f>'3.3.6.2'!L9/3.59999</f>
        <v>138.68846572044129</v>
      </c>
      <c r="H9" s="178">
        <f>'3.3.6.2'!M9/3.59999</f>
        <v>139.73653375223657</v>
      </c>
      <c r="I9" s="178">
        <f>'3.3.6.2'!N9/3.59999</f>
        <v>140.85678984528937</v>
      </c>
      <c r="J9" s="178">
        <f>'3.3.6.2'!O9/3.59999</f>
        <v>141.87595002596822</v>
      </c>
      <c r="K9" s="178">
        <f>'3.3.6.2'!P9/3.59999</f>
        <v>141.49596874822859</v>
      </c>
      <c r="L9" s="178">
        <f>'3.3.6.2'!Q9/3.59999</f>
        <v>139.84365054979096</v>
      </c>
      <c r="M9" s="178">
        <f>'3.3.6.2'!R9/3.59999</f>
        <v>139.35540241358976</v>
      </c>
      <c r="N9" s="178">
        <f>'3.3.6.2'!S9/3.59999</f>
        <v>139.86446425566226</v>
      </c>
      <c r="O9" s="178">
        <f>'3.3.6.2'!T9/3.59999</f>
        <v>137.54473979001452</v>
      </c>
      <c r="P9" s="178">
        <f>'3.3.6.2'!U9/3.59999</f>
        <v>136.94871196609785</v>
      </c>
    </row>
    <row r="10" spans="1:16" s="69" customFormat="1" ht="15" customHeight="1">
      <c r="A10" s="67">
        <v>4</v>
      </c>
      <c r="B10" s="177" t="s">
        <v>648</v>
      </c>
      <c r="C10" s="175" t="s">
        <v>40</v>
      </c>
      <c r="D10" s="178">
        <f>'3.3.6.2'!I10/3.59999</f>
        <v>39.823869686132227</v>
      </c>
      <c r="E10" s="178">
        <f>'3.3.6.2'!J10/3.59999</f>
        <v>36.269958068638054</v>
      </c>
      <c r="F10" s="178">
        <f>'3.3.6.2'!K10/3.59999</f>
        <v>38.928638992188091</v>
      </c>
      <c r="G10" s="178">
        <f>'3.3.6.2'!L10/3.59999</f>
        <v>42.611493905509015</v>
      </c>
      <c r="H10" s="178">
        <f>'3.3.6.2'!M10/3.59999</f>
        <v>44.375555592791343</v>
      </c>
      <c r="I10" s="178">
        <f>'3.3.6.2'!N10/3.59999</f>
        <v>41.807697526097442</v>
      </c>
      <c r="J10" s="178">
        <f>'3.3.6.2'!O10/3.59999</f>
        <v>42.786352134398115</v>
      </c>
      <c r="K10" s="178">
        <f>'3.3.6.2'!P10/3.59999</f>
        <v>46.142917263052702</v>
      </c>
      <c r="L10" s="178">
        <f>'3.3.6.2'!Q10/3.59999</f>
        <v>46.385353563820004</v>
      </c>
      <c r="M10" s="178">
        <f>'3.3.6.2'!R10/3.59999</f>
        <v>49.408608139108161</v>
      </c>
      <c r="N10" s="178">
        <f>'3.3.6.2'!S10/3.59999</f>
        <v>45.992341539427066</v>
      </c>
      <c r="O10" s="178">
        <f>'3.3.6.2'!T10/3.59999</f>
        <v>49.16223445405771</v>
      </c>
      <c r="P10" s="178">
        <f>'3.3.6.2'!U10/3.59999</f>
        <v>47.227080797219465</v>
      </c>
    </row>
    <row r="11" spans="1:16" s="69" customFormat="1" ht="15" customHeight="1">
      <c r="A11" s="67">
        <v>5</v>
      </c>
      <c r="B11" s="177" t="s">
        <v>29</v>
      </c>
      <c r="C11" s="175" t="s">
        <v>40</v>
      </c>
      <c r="D11" s="178">
        <f>'3.3.6.2'!I11/3.59999</f>
        <v>14.663830046972745</v>
      </c>
      <c r="E11" s="178">
        <f>'3.3.6.2'!J11/3.59999</f>
        <v>14.181868101047659</v>
      </c>
      <c r="F11" s="178">
        <f>'3.3.6.2'!K11/3.59999</f>
        <v>13.117759088023043</v>
      </c>
      <c r="G11" s="178">
        <f>'3.3.6.2'!L11/3.59999</f>
        <v>10.044564747743058</v>
      </c>
      <c r="H11" s="178">
        <f>'3.3.6.2'!M11/3.59999</f>
        <v>8.357498029247024</v>
      </c>
      <c r="I11" s="178">
        <f>'3.3.6.2'!N11/3.59999</f>
        <v>8.81081083298184</v>
      </c>
      <c r="J11" s="178">
        <f>'3.3.6.2'!O11/3.59999</f>
        <v>11.186184319051842</v>
      </c>
      <c r="K11" s="178">
        <f>'3.3.6.2'!P11/3.59999</f>
        <v>11.736129362412457</v>
      </c>
      <c r="L11" s="178">
        <f>'3.3.6.2'!Q11/3.59999</f>
        <v>12.656127440402352</v>
      </c>
      <c r="M11" s="178">
        <f>'3.3.6.2'!R11/3.59999</f>
        <v>10.633959051394219</v>
      </c>
      <c r="N11" s="178">
        <f>'3.3.6.2'!S11/3.59999</f>
        <v>13.028609774070746</v>
      </c>
      <c r="O11" s="178">
        <f>'3.3.6.2'!T11/3.59999</f>
        <v>17.398759163204417</v>
      </c>
      <c r="P11" s="178">
        <f>'3.3.6.2'!U11/3.59999</f>
        <v>8.594822753152485</v>
      </c>
    </row>
    <row r="12" spans="1:16" s="69" customFormat="1" ht="15" customHeight="1">
      <c r="A12" s="67">
        <v>6</v>
      </c>
      <c r="B12" s="177" t="s">
        <v>33</v>
      </c>
      <c r="C12" s="175" t="s">
        <v>40</v>
      </c>
      <c r="D12" s="178">
        <f>'3.3.6.2'!I12/3.59999</f>
        <v>50.093533835757668</v>
      </c>
      <c r="E12" s="178">
        <f>'3.3.6.2'!J12/3.59999</f>
        <v>51.645370286701933</v>
      </c>
      <c r="F12" s="178">
        <f>'3.3.6.2'!K12/3.59999</f>
        <v>53.182778022285014</v>
      </c>
      <c r="G12" s="178">
        <f>'3.3.6.2'!L12/3.59999</f>
        <v>54.4860931758503</v>
      </c>
      <c r="H12" s="178">
        <f>'3.3.6.2'!M12/3.59999</f>
        <v>52.730517699222887</v>
      </c>
      <c r="I12" s="178">
        <f>'3.3.6.2'!N12/3.59999</f>
        <v>53.204066488721075</v>
      </c>
      <c r="J12" s="178">
        <f>'3.3.6.2'!O12/3.59999</f>
        <v>58.12262498397655</v>
      </c>
      <c r="K12" s="178">
        <f>'3.3.6.2'!P12/3.59999</f>
        <v>59.187798816673265</v>
      </c>
      <c r="L12" s="178">
        <f>'3.3.6.2'!Q12/3.59999</f>
        <v>64.919331205670076</v>
      </c>
      <c r="M12" s="178">
        <f>'3.3.6.2'!R12/3.59999</f>
        <v>70.196863497749462</v>
      </c>
      <c r="N12" s="178">
        <f>'3.3.6.2'!S12/3.59999</f>
        <v>76.621068284557992</v>
      </c>
      <c r="O12" s="178">
        <f>'3.3.6.2'!T12/3.59999</f>
        <v>83.075485414454747</v>
      </c>
      <c r="P12" s="178">
        <f>'3.3.6.2'!U12/3.59999</f>
        <v>77.949938842156641</v>
      </c>
    </row>
    <row r="13" spans="1:16" s="69" customFormat="1" ht="15" customHeight="1">
      <c r="A13" s="67">
        <v>7</v>
      </c>
      <c r="B13" s="177" t="s">
        <v>740</v>
      </c>
      <c r="C13" s="175" t="s">
        <v>40</v>
      </c>
      <c r="D13" s="178">
        <f>'3.3.6.2'!I13/3.59999</f>
        <v>767.63168339711342</v>
      </c>
      <c r="E13" s="178">
        <f>'3.3.6.2'!J13/3.59999</f>
        <v>755.96660938916489</v>
      </c>
      <c r="F13" s="178">
        <f>'3.3.6.2'!K13/3.59999</f>
        <v>751.71628269055861</v>
      </c>
      <c r="G13" s="178">
        <f>'3.3.6.2'!L13/3.59999</f>
        <v>734.72383242741637</v>
      </c>
      <c r="H13" s="178">
        <f>'3.3.6.2'!M13/3.59999</f>
        <v>711.99633969584863</v>
      </c>
      <c r="I13" s="178">
        <f>'3.3.6.2'!N13/3.59999</f>
        <v>694.81437732558004</v>
      </c>
      <c r="J13" s="178">
        <f>'3.3.6.2'!O13/3.59999</f>
        <v>696.76710335476855</v>
      </c>
      <c r="K13" s="178">
        <f>'3.3.6.2'!P13/3.59999</f>
        <v>683.82830587710941</v>
      </c>
      <c r="L13" s="178">
        <f>'3.3.6.2'!Q13/3.59999</f>
        <v>691.82486863427437</v>
      </c>
      <c r="M13" s="178">
        <f>'3.3.6.2'!R13/3.59999</f>
        <v>684.44475038798771</v>
      </c>
      <c r="N13" s="178">
        <f>'3.3.6.2'!S13/3.59999</f>
        <v>673.61735240032112</v>
      </c>
      <c r="O13" s="178">
        <f>'3.3.6.2'!T13/3.59999</f>
        <v>677.28409862993919</v>
      </c>
      <c r="P13" s="178">
        <f>'3.3.6.2'!U13/3.59999</f>
        <v>664.04522752780736</v>
      </c>
    </row>
    <row r="14" spans="1:16" s="69" customFormat="1" ht="20.100000000000001" customHeight="1">
      <c r="A14" s="67"/>
      <c r="B14" s="179" t="s">
        <v>34</v>
      </c>
      <c r="C14" s="180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</row>
    <row r="15" spans="1:16" s="69" customFormat="1" ht="15" customHeight="1">
      <c r="A15" s="67">
        <v>8</v>
      </c>
      <c r="B15" s="177" t="s">
        <v>21</v>
      </c>
      <c r="C15" s="175" t="s">
        <v>40</v>
      </c>
      <c r="D15" s="178">
        <f>'3.3.6.2'!I15/3.59999</f>
        <v>591.43257539628496</v>
      </c>
      <c r="E15" s="178">
        <f>'3.3.6.2'!J15/3.59999</f>
        <v>579.1508222807081</v>
      </c>
      <c r="F15" s="178">
        <f>'3.3.6.2'!K15/3.59999</f>
        <v>570.25400426914564</v>
      </c>
      <c r="G15" s="178">
        <f>'3.3.6.2'!L15/3.59999</f>
        <v>547.03652652481969</v>
      </c>
      <c r="H15" s="178">
        <f>'3.3.6.2'!M15/3.59999</f>
        <v>524.27382697162329</v>
      </c>
      <c r="I15" s="178">
        <f>'3.3.6.2'!N15/3.59999</f>
        <v>506.73811644344056</v>
      </c>
      <c r="J15" s="178">
        <f>'3.3.6.2'!O15/3.59999</f>
        <v>507.13482660930958</v>
      </c>
      <c r="K15" s="178">
        <f>'3.3.6.2'!P15/3.59999</f>
        <v>490.89641117203485</v>
      </c>
      <c r="L15" s="178">
        <f>'3.3.6.2'!Q15/3.59999</f>
        <v>501.89482337075174</v>
      </c>
      <c r="M15" s="178">
        <f>'3.3.6.2'!R15/3.59999</f>
        <v>492.82898018127486</v>
      </c>
      <c r="N15" s="178">
        <f>'3.3.6.2'!S15/3.59999</f>
        <v>474.23589634072096</v>
      </c>
      <c r="O15" s="178">
        <f>'3.3.6.2'!T15/3.59999</f>
        <v>481.4775322228104</v>
      </c>
      <c r="P15" s="178">
        <f>'3.3.6.2'!U15/3.59999</f>
        <v>466.95881423221488</v>
      </c>
    </row>
    <row r="16" spans="1:16" s="69" customFormat="1" ht="15" customHeight="1">
      <c r="A16" s="67">
        <v>9</v>
      </c>
      <c r="B16" s="177" t="s">
        <v>1144</v>
      </c>
      <c r="C16" s="175" t="s">
        <v>40</v>
      </c>
      <c r="D16" s="178">
        <f>'3.3.6.2'!I16/3.59999</f>
        <v>77.200716235748502</v>
      </c>
      <c r="E16" s="178">
        <f>'3.3.6.2'!J16/3.59999</f>
        <v>76.685653798257206</v>
      </c>
      <c r="F16" s="178">
        <f>'3.3.6.2'!K16/3.59999</f>
        <v>78.128555654127567</v>
      </c>
      <c r="G16" s="178">
        <f>'3.3.6.2'!L16/3.59999</f>
        <v>81.543565857586017</v>
      </c>
      <c r="H16" s="178">
        <f>'3.3.6.2'!M16/3.59999</f>
        <v>80.192953741150959</v>
      </c>
      <c r="I16" s="178">
        <f>'3.3.6.2'!N16/3.59999</f>
        <v>79.346760343382968</v>
      </c>
      <c r="J16" s="178">
        <f>'3.3.6.2'!O16/3.59999</f>
        <v>79.535888333982967</v>
      </c>
      <c r="K16" s="178">
        <f>'3.3.6.2'!P16/3.59999</f>
        <v>82.014203921742805</v>
      </c>
      <c r="L16" s="178">
        <f>'3.3.6.2'!Q16/3.59999</f>
        <v>81.003377819117361</v>
      </c>
      <c r="M16" s="178">
        <f>'3.3.6.2'!R16/3.59999</f>
        <v>83.193901600878476</v>
      </c>
      <c r="N16" s="178">
        <f>'3.3.6.2'!S16/3.59999</f>
        <v>84.970615196153332</v>
      </c>
      <c r="O16" s="178">
        <f>'3.3.6.2'!T16/3.59999</f>
        <v>83.830220361723235</v>
      </c>
      <c r="P16" s="178">
        <f>'3.3.6.2'!U16/3.59999</f>
        <v>84.026733129814232</v>
      </c>
    </row>
    <row r="17" spans="1:17" s="69" customFormat="1" ht="15" customHeight="1">
      <c r="A17" s="67">
        <v>10</v>
      </c>
      <c r="B17" s="177" t="s">
        <v>1145</v>
      </c>
      <c r="C17" s="175" t="s">
        <v>40</v>
      </c>
      <c r="D17" s="178">
        <f>'3.3.6.2'!I17/3.59999</f>
        <v>35.815938480487546</v>
      </c>
      <c r="E17" s="178">
        <f>'3.3.6.2'!J17/3.59999</f>
        <v>35.747687803406286</v>
      </c>
      <c r="F17" s="178">
        <f>'3.3.6.2'!K17/3.59999</f>
        <v>37.546928915080322</v>
      </c>
      <c r="G17" s="178">
        <f>'3.3.6.2'!L17/3.59999</f>
        <v>39.058131473875669</v>
      </c>
      <c r="H17" s="178">
        <f>'3.3.6.2'!M17/3.59999</f>
        <v>39.700948348044932</v>
      </c>
      <c r="I17" s="178">
        <f>'3.3.6.2'!N17/3.59999</f>
        <v>40.193921273258688</v>
      </c>
      <c r="J17" s="178">
        <f>'3.3.6.2'!O17/3.59999</f>
        <v>40.961307480695666</v>
      </c>
      <c r="K17" s="178">
        <f>'3.3.6.2'!P17/3.59999</f>
        <v>41.546264751592766</v>
      </c>
      <c r="L17" s="178">
        <f>'3.3.6.2'!Q17/3.59999</f>
        <v>40.848700561163888</v>
      </c>
      <c r="M17" s="178">
        <f>'3.3.6.2'!R17/3.59999</f>
        <v>40.616241135112858</v>
      </c>
      <c r="N17" s="178">
        <f>'3.3.6.2'!S17/3.59999</f>
        <v>41.771827977299935</v>
      </c>
      <c r="O17" s="178">
        <f>'3.3.6.2'!T17/3.59999</f>
        <v>40.770070472417977</v>
      </c>
      <c r="P17" s="178">
        <f>'3.3.6.2'!U17/3.59999</f>
        <v>41.805760016000043</v>
      </c>
    </row>
    <row r="18" spans="1:17" s="69" customFormat="1" ht="15" customHeight="1">
      <c r="A18" s="67">
        <v>11</v>
      </c>
      <c r="B18" s="177" t="s">
        <v>1138</v>
      </c>
      <c r="C18" s="175" t="s">
        <v>40</v>
      </c>
      <c r="D18" s="178">
        <f>'3.3.6.2'!I18/3.59999</f>
        <v>51.567921022002842</v>
      </c>
      <c r="E18" s="178">
        <f>'3.3.6.2'!J18/3.59999</f>
        <v>52.555212653368478</v>
      </c>
      <c r="F18" s="178">
        <f>'3.3.6.2'!K18/3.59999</f>
        <v>53.774760485445796</v>
      </c>
      <c r="G18" s="178">
        <f>'3.3.6.2'!L18/3.59999</f>
        <v>54.844774568818245</v>
      </c>
      <c r="H18" s="178">
        <f>'3.3.6.2'!M18/3.59999</f>
        <v>55.4733763149342</v>
      </c>
      <c r="I18" s="178">
        <f>'3.3.6.2'!N18/3.59999</f>
        <v>56.101144725402023</v>
      </c>
      <c r="J18" s="178">
        <f>'3.3.6.2'!O18/3.59999</f>
        <v>56.541545948738751</v>
      </c>
      <c r="K18" s="178">
        <f>'3.3.6.2'!P18/3.59999</f>
        <v>56.893591371087133</v>
      </c>
      <c r="L18" s="178">
        <f>'3.3.6.2'!Q18/3.59999</f>
        <v>55.855710710307534</v>
      </c>
      <c r="M18" s="178">
        <f>'3.3.6.2'!R18/3.59999</f>
        <v>55.71936635286395</v>
      </c>
      <c r="N18" s="178">
        <f>'3.3.6.2'!S18/3.59999</f>
        <v>59.7442770674363</v>
      </c>
      <c r="O18" s="178">
        <f>'3.3.6.2'!T18/3.59999</f>
        <v>58.639040664001847</v>
      </c>
      <c r="P18" s="178">
        <f>'3.3.6.2'!U18/3.59999</f>
        <v>58.3758843774566</v>
      </c>
    </row>
    <row r="19" spans="1:17" s="69" customFormat="1" ht="15" customHeight="1">
      <c r="A19" s="67">
        <v>12</v>
      </c>
      <c r="B19" s="177" t="s">
        <v>26</v>
      </c>
      <c r="C19" s="175" t="s">
        <v>40</v>
      </c>
      <c r="D19" s="178">
        <f>'3.3.6.2'!I19/3.59999</f>
        <v>11.61453226258962</v>
      </c>
      <c r="E19" s="178">
        <f>'3.3.6.2'!J19/3.59999</f>
        <v>11.827232853424592</v>
      </c>
      <c r="F19" s="178">
        <f>'3.3.6.2'!K19/3.59999</f>
        <v>12.012033366759352</v>
      </c>
      <c r="G19" s="178">
        <f>'3.3.6.2'!L19/3.59999</f>
        <v>12.240834002316674</v>
      </c>
      <c r="H19" s="178">
        <f>'3.3.6.2'!M19/3.59999</f>
        <v>12.355234320095335</v>
      </c>
      <c r="I19" s="178">
        <f>'3.3.6.2'!N19/3.59999</f>
        <v>12.434434540095944</v>
      </c>
      <c r="J19" s="178">
        <f>'3.3.6.2'!O19/3.59999</f>
        <v>12.593534982041616</v>
      </c>
      <c r="K19" s="178">
        <f>'3.3.6.2'!P19/3.59999</f>
        <v>12.477834660651835</v>
      </c>
      <c r="L19" s="178">
        <f>'3.3.6.2'!Q19/3.59999</f>
        <v>12.222256172933813</v>
      </c>
      <c r="M19" s="178">
        <f>'3.3.6.2'!R19/3.59999</f>
        <v>12.086261117857729</v>
      </c>
      <c r="N19" s="178">
        <f>'3.3.6.2'!S19/3.59999</f>
        <v>12.894735818710606</v>
      </c>
      <c r="O19" s="178">
        <f>'3.3.6.2'!T19/3.59999</f>
        <v>12.567234908985858</v>
      </c>
      <c r="P19" s="178">
        <f>'3.3.6.2'!U19/3.59999</f>
        <v>12.87803577232159</v>
      </c>
    </row>
    <row r="20" spans="1:17" s="69" customFormat="1" ht="15" customHeight="1">
      <c r="A20" s="67">
        <v>13</v>
      </c>
      <c r="B20" s="177" t="s">
        <v>740</v>
      </c>
      <c r="C20" s="175" t="s">
        <v>40</v>
      </c>
      <c r="D20" s="178">
        <f>'3.3.6.2'!I20/3.59999</f>
        <v>767.63168339711331</v>
      </c>
      <c r="E20" s="178">
        <f>'3.3.6.2'!J20/3.59999</f>
        <v>755.96660938916477</v>
      </c>
      <c r="F20" s="178">
        <f>'3.3.6.2'!K20/3.59999</f>
        <v>751.71628269055861</v>
      </c>
      <c r="G20" s="178">
        <f>'3.3.6.2'!L20/3.59999</f>
        <v>734.72383242741626</v>
      </c>
      <c r="H20" s="178">
        <f>'3.3.6.2'!M20/3.59999</f>
        <v>711.99633969584886</v>
      </c>
      <c r="I20" s="178">
        <f>'3.3.6.2'!N20/3.59999</f>
        <v>694.81437732558027</v>
      </c>
      <c r="J20" s="178">
        <f>'3.3.6.2'!O20/3.59999</f>
        <v>696.76710335476866</v>
      </c>
      <c r="K20" s="178">
        <f>'3.3.6.2'!P20/3.59999</f>
        <v>683.82830587710919</v>
      </c>
      <c r="L20" s="178">
        <f>'3.3.6.2'!Q20/3.59999</f>
        <v>691.82486863427437</v>
      </c>
      <c r="M20" s="178">
        <f>'3.3.6.2'!R20/3.59999</f>
        <v>684.44475038798782</v>
      </c>
      <c r="N20" s="178">
        <f>'3.3.6.2'!S20/3.59999</f>
        <v>673.61735240032101</v>
      </c>
      <c r="O20" s="178">
        <f>'3.3.6.2'!T20/3.59999</f>
        <v>677.28409862993919</v>
      </c>
      <c r="P20" s="178">
        <f>'3.3.6.2'!U20/3.59999</f>
        <v>664.04522752780736</v>
      </c>
    </row>
    <row r="21" spans="1:17" s="69" customFormat="1" ht="15" customHeight="1">
      <c r="A21" s="67">
        <v>14</v>
      </c>
      <c r="B21" s="177" t="s">
        <v>1147</v>
      </c>
      <c r="C21" s="175" t="s">
        <v>40</v>
      </c>
      <c r="D21" s="178">
        <f>'3.3.6.2'!I21/3.59999</f>
        <v>699.92107504958119</v>
      </c>
      <c r="E21" s="178">
        <f>'3.3.6.2'!J21/3.59999</f>
        <v>765.88042493666421</v>
      </c>
      <c r="F21" s="178">
        <f>'3.3.6.2'!K21/3.59999</f>
        <v>728.93810009687309</v>
      </c>
      <c r="G21" s="178">
        <f>'3.3.6.2'!L21/3.59999</f>
        <v>745.87523881114737</v>
      </c>
      <c r="H21" s="178">
        <f>'3.3.6.2'!M21/3.59999</f>
        <v>715.76890102357856</v>
      </c>
      <c r="I21" s="178">
        <f>'3.3.6.2'!N21/3.59999</f>
        <v>703.84438867119673</v>
      </c>
      <c r="J21" s="178">
        <f>'3.3.6.2'!O21/3.59999</f>
        <v>714.22421018790192</v>
      </c>
      <c r="K21" s="178">
        <f>'3.3.6.2'!P21/3.59999</f>
        <v>614.88122395412825</v>
      </c>
      <c r="L21" s="178">
        <f>'3.3.6.2'!Q21/3.59999</f>
        <v>698.09707410546002</v>
      </c>
      <c r="M21" s="178">
        <f>'3.3.6.2'!R21/3.59999</f>
        <v>677.145922227509</v>
      </c>
      <c r="N21" s="178">
        <f>'3.3.6.2'!S21/3.59999</f>
        <v>732.13092258589609</v>
      </c>
      <c r="O21" s="178">
        <f>'3.3.6.2'!T21/3.59999</f>
        <v>639.84761068780756</v>
      </c>
      <c r="P21" s="178">
        <f>'3.3.6.2'!U21/3.59999</f>
        <v>665.9624054511263</v>
      </c>
    </row>
    <row r="22" spans="1:17" s="69" customFormat="1" ht="12.95" customHeight="1">
      <c r="A22" s="67"/>
      <c r="B22" s="177"/>
      <c r="C22" s="175"/>
      <c r="D22" s="178"/>
      <c r="E22" s="178"/>
      <c r="F22" s="178"/>
      <c r="G22" s="178"/>
      <c r="H22" s="178"/>
      <c r="I22" s="178"/>
      <c r="J22" s="178"/>
      <c r="K22" s="178"/>
      <c r="L22" s="183"/>
      <c r="M22" s="183"/>
      <c r="N22" s="183"/>
      <c r="O22" s="183"/>
      <c r="P22" s="183"/>
    </row>
    <row r="23" spans="1:17" s="172" customFormat="1" ht="21" customHeight="1">
      <c r="A23" s="113"/>
      <c r="C23" s="173"/>
      <c r="D23" s="778" t="s">
        <v>35</v>
      </c>
      <c r="E23" s="778"/>
      <c r="F23" s="778"/>
      <c r="G23" s="778"/>
      <c r="H23" s="778"/>
      <c r="I23" s="778"/>
      <c r="J23" s="778"/>
      <c r="K23" s="778"/>
      <c r="L23" s="778"/>
      <c r="M23" s="778"/>
      <c r="N23" s="778"/>
      <c r="O23" s="778"/>
      <c r="P23" s="778"/>
      <c r="Q23" s="437"/>
    </row>
    <row r="24" spans="1:17" s="69" customFormat="1" ht="20.100000000000001" customHeight="1">
      <c r="A24" s="67"/>
      <c r="B24" s="174" t="s">
        <v>32</v>
      </c>
      <c r="C24" s="175"/>
      <c r="D24" s="176"/>
      <c r="E24" s="176"/>
      <c r="F24" s="176"/>
      <c r="G24" s="176"/>
      <c r="H24" s="176"/>
      <c r="I24" s="176"/>
      <c r="J24" s="176"/>
      <c r="K24" s="176"/>
      <c r="L24" s="183"/>
      <c r="M24" s="183"/>
      <c r="N24" s="183"/>
      <c r="O24" s="183"/>
      <c r="P24" s="183"/>
    </row>
    <row r="25" spans="1:17" s="69" customFormat="1" ht="15" customHeight="1">
      <c r="A25" s="67">
        <v>15</v>
      </c>
      <c r="B25" s="177" t="s">
        <v>20</v>
      </c>
      <c r="C25" s="175" t="s">
        <v>5</v>
      </c>
      <c r="D25" s="400">
        <f t="shared" ref="D25:H31" si="0">D7*100/$I7</f>
        <v>133.72680632536756</v>
      </c>
      <c r="E25" s="400">
        <f t="shared" si="0"/>
        <v>130.70726352642274</v>
      </c>
      <c r="F25" s="400">
        <f t="shared" si="0"/>
        <v>120.24373612116874</v>
      </c>
      <c r="G25" s="400">
        <f t="shared" si="0"/>
        <v>111.37550677794026</v>
      </c>
      <c r="H25" s="400">
        <f t="shared" si="0"/>
        <v>105.65642563480687</v>
      </c>
      <c r="I25" s="621">
        <f>I7*100/$I7</f>
        <v>100</v>
      </c>
      <c r="J25" s="400">
        <f t="shared" ref="J25:P25" si="1">J7*100/$I7</f>
        <v>93.826860751349528</v>
      </c>
      <c r="K25" s="400">
        <f t="shared" si="1"/>
        <v>87.56407004189748</v>
      </c>
      <c r="L25" s="400">
        <f t="shared" si="1"/>
        <v>88.370120810531745</v>
      </c>
      <c r="M25" s="400">
        <f t="shared" si="1"/>
        <v>84.680507584916413</v>
      </c>
      <c r="N25" s="400">
        <f t="shared" si="1"/>
        <v>81.175955914716624</v>
      </c>
      <c r="O25" s="400">
        <f t="shared" ref="O25" si="2">O7*100/$I7</f>
        <v>75.678699258191514</v>
      </c>
      <c r="P25" s="400">
        <f t="shared" si="1"/>
        <v>76.307485269387072</v>
      </c>
    </row>
    <row r="26" spans="1:17" s="69" customFormat="1" ht="15" customHeight="1">
      <c r="A26" s="67">
        <v>16</v>
      </c>
      <c r="B26" s="177" t="s">
        <v>27</v>
      </c>
      <c r="C26" s="175" t="s">
        <v>5</v>
      </c>
      <c r="D26" s="400">
        <f t="shared" si="0"/>
        <v>107.8158799126679</v>
      </c>
      <c r="E26" s="400">
        <f t="shared" si="0"/>
        <v>105.80708992825821</v>
      </c>
      <c r="F26" s="400">
        <f t="shared" si="0"/>
        <v>108.55871794321395</v>
      </c>
      <c r="G26" s="400">
        <f t="shared" si="0"/>
        <v>106.85801257934497</v>
      </c>
      <c r="H26" s="400">
        <f t="shared" si="0"/>
        <v>102.46243163694287</v>
      </c>
      <c r="I26" s="621">
        <f t="shared" ref="I26:P31" si="3">I8*100/$I8</f>
        <v>100</v>
      </c>
      <c r="J26" s="400">
        <f t="shared" si="3"/>
        <v>101.24842266890481</v>
      </c>
      <c r="K26" s="400">
        <f t="shared" si="3"/>
        <v>98.854761332042756</v>
      </c>
      <c r="L26" s="400">
        <f t="shared" si="3"/>
        <v>99.343819170443638</v>
      </c>
      <c r="M26" s="400">
        <f t="shared" si="3"/>
        <v>96.901904624202984</v>
      </c>
      <c r="N26" s="400">
        <f t="shared" si="3"/>
        <v>93.047538577342635</v>
      </c>
      <c r="O26" s="400">
        <f t="shared" ref="O26" si="4">O8*100/$I8</f>
        <v>93.62484477470025</v>
      </c>
      <c r="P26" s="400">
        <f t="shared" si="3"/>
        <v>94.395688271727892</v>
      </c>
    </row>
    <row r="27" spans="1:17" s="69" customFormat="1" ht="15" customHeight="1">
      <c r="A27" s="67">
        <v>17</v>
      </c>
      <c r="B27" s="177" t="s">
        <v>28</v>
      </c>
      <c r="C27" s="175" t="s">
        <v>5</v>
      </c>
      <c r="D27" s="400">
        <f t="shared" si="0"/>
        <v>94.06077518346514</v>
      </c>
      <c r="E27" s="400">
        <f t="shared" si="0"/>
        <v>95.215196633287562</v>
      </c>
      <c r="F27" s="400">
        <f t="shared" si="0"/>
        <v>97.562483658732944</v>
      </c>
      <c r="G27" s="400">
        <f t="shared" si="0"/>
        <v>98.460617960107101</v>
      </c>
      <c r="H27" s="400">
        <f t="shared" si="0"/>
        <v>99.204684350478786</v>
      </c>
      <c r="I27" s="621">
        <f t="shared" si="3"/>
        <v>100</v>
      </c>
      <c r="J27" s="400">
        <f t="shared" si="3"/>
        <v>100.7235435237437</v>
      </c>
      <c r="K27" s="400">
        <f t="shared" si="3"/>
        <v>100.45377926306659</v>
      </c>
      <c r="L27" s="400">
        <f t="shared" si="3"/>
        <v>99.28073094906452</v>
      </c>
      <c r="M27" s="400">
        <f t="shared" si="3"/>
        <v>98.934103614494788</v>
      </c>
      <c r="N27" s="400">
        <f t="shared" si="3"/>
        <v>99.29550745071144</v>
      </c>
      <c r="O27" s="400">
        <f t="shared" ref="O27" si="5">O9*100/$I9</f>
        <v>97.648640112476897</v>
      </c>
      <c r="P27" s="400">
        <f t="shared" si="3"/>
        <v>97.225495566465796</v>
      </c>
    </row>
    <row r="28" spans="1:17" s="69" customFormat="1" ht="15" customHeight="1">
      <c r="A28" s="67">
        <v>18</v>
      </c>
      <c r="B28" s="177" t="s">
        <v>648</v>
      </c>
      <c r="C28" s="175" t="s">
        <v>5</v>
      </c>
      <c r="D28" s="400">
        <f t="shared" si="0"/>
        <v>95.254874204141814</v>
      </c>
      <c r="E28" s="400">
        <f t="shared" si="0"/>
        <v>86.754258700798843</v>
      </c>
      <c r="F28" s="400">
        <f t="shared" si="0"/>
        <v>93.113568303750355</v>
      </c>
      <c r="G28" s="400">
        <f t="shared" si="0"/>
        <v>101.92260379541308</v>
      </c>
      <c r="H28" s="400">
        <f t="shared" si="0"/>
        <v>106.14207004605068</v>
      </c>
      <c r="I28" s="621">
        <f t="shared" si="3"/>
        <v>100</v>
      </c>
      <c r="J28" s="400">
        <f t="shared" si="3"/>
        <v>102.34084789694474</v>
      </c>
      <c r="K28" s="400">
        <f t="shared" si="3"/>
        <v>110.36942953925914</v>
      </c>
      <c r="L28" s="400">
        <f t="shared" si="3"/>
        <v>110.94931390293635</v>
      </c>
      <c r="M28" s="400">
        <f t="shared" si="3"/>
        <v>118.18064869098815</v>
      </c>
      <c r="N28" s="400">
        <f t="shared" si="3"/>
        <v>110.00926685981084</v>
      </c>
      <c r="O28" s="400">
        <f t="shared" ref="O28" si="6">O10*100/$I10</f>
        <v>117.59134648199503</v>
      </c>
      <c r="P28" s="400">
        <f t="shared" si="3"/>
        <v>112.96264466068506</v>
      </c>
    </row>
    <row r="29" spans="1:17" s="69" customFormat="1" ht="15" customHeight="1">
      <c r="A29" s="67">
        <v>19</v>
      </c>
      <c r="B29" s="177" t="s">
        <v>29</v>
      </c>
      <c r="C29" s="175" t="s">
        <v>5</v>
      </c>
      <c r="D29" s="400">
        <f t="shared" si="0"/>
        <v>166.42997250696925</v>
      </c>
      <c r="E29" s="400">
        <f t="shared" si="0"/>
        <v>160.95985227557196</v>
      </c>
      <c r="F29" s="400">
        <f t="shared" si="0"/>
        <v>148.88254142194089</v>
      </c>
      <c r="G29" s="400">
        <f t="shared" si="0"/>
        <v>114.00272844518305</v>
      </c>
      <c r="H29" s="400">
        <f t="shared" si="0"/>
        <v>94.855038743563611</v>
      </c>
      <c r="I29" s="621">
        <f t="shared" si="3"/>
        <v>100</v>
      </c>
      <c r="J29" s="400">
        <f t="shared" si="3"/>
        <v>126.95976035688086</v>
      </c>
      <c r="K29" s="400">
        <f t="shared" si="3"/>
        <v>133.20146788851898</v>
      </c>
      <c r="L29" s="400">
        <f t="shared" si="3"/>
        <v>143.64316383943</v>
      </c>
      <c r="M29" s="400">
        <f t="shared" si="3"/>
        <v>120.69217297899213</v>
      </c>
      <c r="N29" s="400">
        <f t="shared" si="3"/>
        <v>147.87072405754373</v>
      </c>
      <c r="O29" s="400">
        <f t="shared" ref="O29" si="7">O11*100/$I11</f>
        <v>197.47057896277818</v>
      </c>
      <c r="P29" s="400">
        <f t="shared" si="3"/>
        <v>97.548601554117596</v>
      </c>
    </row>
    <row r="30" spans="1:17" s="69" customFormat="1" ht="15" customHeight="1">
      <c r="A30" s="67">
        <v>20</v>
      </c>
      <c r="B30" s="177" t="s">
        <v>33</v>
      </c>
      <c r="C30" s="175" t="s">
        <v>5</v>
      </c>
      <c r="D30" s="400">
        <f t="shared" si="0"/>
        <v>94.153580998131375</v>
      </c>
      <c r="E30" s="400">
        <f t="shared" si="0"/>
        <v>97.070343857363667</v>
      </c>
      <c r="F30" s="400">
        <f t="shared" si="0"/>
        <v>99.95998714413949</v>
      </c>
      <c r="G30" s="400">
        <f t="shared" si="0"/>
        <v>102.40964041235647</v>
      </c>
      <c r="H30" s="400">
        <f t="shared" si="0"/>
        <v>99.109938730719804</v>
      </c>
      <c r="I30" s="621">
        <f t="shared" si="3"/>
        <v>100</v>
      </c>
      <c r="J30" s="400">
        <f t="shared" si="3"/>
        <v>109.24470406091642</v>
      </c>
      <c r="K30" s="400">
        <f t="shared" si="3"/>
        <v>111.24675748087922</v>
      </c>
      <c r="L30" s="400">
        <f t="shared" si="3"/>
        <v>122.01949115944467</v>
      </c>
      <c r="M30" s="400">
        <f t="shared" si="3"/>
        <v>131.93890642293434</v>
      </c>
      <c r="N30" s="400">
        <f t="shared" si="3"/>
        <v>144.0135563712995</v>
      </c>
      <c r="O30" s="400">
        <f t="shared" ref="O30" si="8">O12*100/$I12</f>
        <v>156.14499209767399</v>
      </c>
      <c r="P30" s="400">
        <f t="shared" si="3"/>
        <v>146.51124244174369</v>
      </c>
    </row>
    <row r="31" spans="1:17" s="69" customFormat="1" ht="15" customHeight="1">
      <c r="A31" s="67">
        <v>21</v>
      </c>
      <c r="B31" s="177" t="s">
        <v>740</v>
      </c>
      <c r="C31" s="175" t="s">
        <v>5</v>
      </c>
      <c r="D31" s="400">
        <f t="shared" si="0"/>
        <v>110.48010928498853</v>
      </c>
      <c r="E31" s="400">
        <f t="shared" si="0"/>
        <v>108.80123297087876</v>
      </c>
      <c r="F31" s="400">
        <f t="shared" si="0"/>
        <v>108.18951179219988</v>
      </c>
      <c r="G31" s="400">
        <f t="shared" si="0"/>
        <v>105.7439017389727</v>
      </c>
      <c r="H31" s="400">
        <f t="shared" si="0"/>
        <v>102.47288526705563</v>
      </c>
      <c r="I31" s="621">
        <f t="shared" si="3"/>
        <v>99.999999999999986</v>
      </c>
      <c r="J31" s="400">
        <f t="shared" si="3"/>
        <v>100.28104283574336</v>
      </c>
      <c r="K31" s="400">
        <f t="shared" si="3"/>
        <v>98.418847996387569</v>
      </c>
      <c r="L31" s="400">
        <f t="shared" si="3"/>
        <v>99.569739949421788</v>
      </c>
      <c r="M31" s="400">
        <f t="shared" si="3"/>
        <v>98.507568744114621</v>
      </c>
      <c r="N31" s="400">
        <f t="shared" si="3"/>
        <v>96.949253553611157</v>
      </c>
      <c r="O31" s="400">
        <f t="shared" ref="O31" si="9">O13*100/$I13</f>
        <v>97.476983886960312</v>
      </c>
      <c r="P31" s="400">
        <f t="shared" si="3"/>
        <v>95.57160145185729</v>
      </c>
    </row>
    <row r="32" spans="1:17" s="69" customFormat="1" ht="20.100000000000001" customHeight="1">
      <c r="A32" s="67"/>
      <c r="B32" s="179" t="s">
        <v>34</v>
      </c>
      <c r="C32" s="180"/>
      <c r="D32" s="400"/>
      <c r="E32" s="400"/>
      <c r="F32" s="400"/>
      <c r="G32" s="400"/>
      <c r="H32" s="400"/>
      <c r="I32" s="621"/>
      <c r="J32" s="400"/>
      <c r="K32" s="400"/>
      <c r="L32" s="400"/>
      <c r="M32" s="400"/>
      <c r="N32" s="400"/>
      <c r="O32" s="400"/>
      <c r="P32" s="400"/>
    </row>
    <row r="33" spans="1:17" s="69" customFormat="1" ht="15" customHeight="1">
      <c r="A33" s="67">
        <v>22</v>
      </c>
      <c r="B33" s="177" t="s">
        <v>21</v>
      </c>
      <c r="C33" s="175" t="s">
        <v>5</v>
      </c>
      <c r="D33" s="400">
        <f t="shared" ref="D33:H39" si="10">D15*100/$I15</f>
        <v>116.71365468760776</v>
      </c>
      <c r="E33" s="400">
        <f t="shared" si="10"/>
        <v>114.28996625426535</v>
      </c>
      <c r="F33" s="400">
        <f t="shared" si="10"/>
        <v>112.53426291897945</v>
      </c>
      <c r="G33" s="400">
        <f t="shared" si="10"/>
        <v>107.95251211103182</v>
      </c>
      <c r="H33" s="400">
        <f t="shared" si="10"/>
        <v>103.46050750065098</v>
      </c>
      <c r="I33" s="621">
        <f t="shared" ref="I33:P33" si="11">I15*100/$I15</f>
        <v>100</v>
      </c>
      <c r="J33" s="400">
        <f t="shared" si="11"/>
        <v>100.07828701907276</v>
      </c>
      <c r="K33" s="400">
        <f t="shared" si="11"/>
        <v>96.87378849994721</v>
      </c>
      <c r="L33" s="400">
        <f t="shared" si="11"/>
        <v>99.044221676734793</v>
      </c>
      <c r="M33" s="400">
        <f t="shared" si="11"/>
        <v>97.255162812738973</v>
      </c>
      <c r="N33" s="400">
        <f t="shared" si="11"/>
        <v>93.585992636425772</v>
      </c>
      <c r="O33" s="400">
        <f t="shared" ref="O33" si="12">O15*100/$I15</f>
        <v>95.015061350047546</v>
      </c>
      <c r="P33" s="400">
        <f t="shared" si="11"/>
        <v>92.149928943490949</v>
      </c>
    </row>
    <row r="34" spans="1:17" s="69" customFormat="1" ht="15" customHeight="1">
      <c r="A34" s="67">
        <v>23</v>
      </c>
      <c r="B34" s="177" t="s">
        <v>1144</v>
      </c>
      <c r="C34" s="175" t="s">
        <v>5</v>
      </c>
      <c r="D34" s="400">
        <f t="shared" si="10"/>
        <v>97.295360140291564</v>
      </c>
      <c r="E34" s="400">
        <f t="shared" si="10"/>
        <v>96.646231637423512</v>
      </c>
      <c r="F34" s="400">
        <f t="shared" si="10"/>
        <v>98.464707715874638</v>
      </c>
      <c r="G34" s="400">
        <f t="shared" si="10"/>
        <v>102.76861399847468</v>
      </c>
      <c r="H34" s="400">
        <f t="shared" si="10"/>
        <v>101.06644983879113</v>
      </c>
      <c r="I34" s="621">
        <f t="shared" ref="I34:N39" si="13">I16*100/$I16</f>
        <v>100</v>
      </c>
      <c r="J34" s="400">
        <f t="shared" si="13"/>
        <v>100.23835628547596</v>
      </c>
      <c r="K34" s="400">
        <f t="shared" si="13"/>
        <v>103.36175486789398</v>
      </c>
      <c r="L34" s="400">
        <f t="shared" si="13"/>
        <v>102.08781992933949</v>
      </c>
      <c r="M34" s="400">
        <f t="shared" si="13"/>
        <v>104.84851711758176</v>
      </c>
      <c r="N34" s="400">
        <f t="shared" si="13"/>
        <v>107.08769309349549</v>
      </c>
      <c r="O34" s="400">
        <f t="shared" ref="O34" si="14">O16*100/$I16</f>
        <v>105.65046386133163</v>
      </c>
      <c r="P34" s="400">
        <f t="shared" ref="P34:P39" si="15">P16*100/$I16</f>
        <v>105.89812711467754</v>
      </c>
    </row>
    <row r="35" spans="1:17" s="69" customFormat="1" ht="15" customHeight="1">
      <c r="A35" s="67">
        <v>24</v>
      </c>
      <c r="B35" s="177" t="s">
        <v>1145</v>
      </c>
      <c r="C35" s="175" t="s">
        <v>5</v>
      </c>
      <c r="D35" s="400">
        <f t="shared" si="10"/>
        <v>89.107848515183704</v>
      </c>
      <c r="E35" s="400">
        <f t="shared" si="10"/>
        <v>88.938045035156819</v>
      </c>
      <c r="F35" s="400">
        <f t="shared" si="10"/>
        <v>93.414446079588089</v>
      </c>
      <c r="G35" s="400">
        <f t="shared" si="10"/>
        <v>97.174224948938559</v>
      </c>
      <c r="H35" s="400">
        <f t="shared" si="10"/>
        <v>98.773513731436466</v>
      </c>
      <c r="I35" s="621">
        <f t="shared" si="13"/>
        <v>100</v>
      </c>
      <c r="J35" s="400">
        <f t="shared" si="13"/>
        <v>101.90920960963201</v>
      </c>
      <c r="K35" s="400">
        <f t="shared" si="13"/>
        <v>103.36454726360276</v>
      </c>
      <c r="L35" s="400">
        <f t="shared" si="13"/>
        <v>101.62905053093397</v>
      </c>
      <c r="M35" s="400">
        <f t="shared" si="13"/>
        <v>101.05070579947407</v>
      </c>
      <c r="N35" s="400">
        <f t="shared" si="13"/>
        <v>103.92573467344437</v>
      </c>
      <c r="O35" s="400">
        <f t="shared" ref="O35" si="16">O17*100/$I17</f>
        <v>101.43342371410426</v>
      </c>
      <c r="P35" s="400">
        <f t="shared" si="15"/>
        <v>104.01015549536272</v>
      </c>
    </row>
    <row r="36" spans="1:17" s="69" customFormat="1" ht="15" customHeight="1">
      <c r="A36" s="67">
        <v>25</v>
      </c>
      <c r="B36" s="177" t="s">
        <v>1138</v>
      </c>
      <c r="C36" s="175" t="s">
        <v>5</v>
      </c>
      <c r="D36" s="400">
        <f t="shared" si="10"/>
        <v>91.919552220212381</v>
      </c>
      <c r="E36" s="400">
        <f t="shared" si="10"/>
        <v>93.67939444125463</v>
      </c>
      <c r="F36" s="400">
        <f t="shared" si="10"/>
        <v>95.853232137520251</v>
      </c>
      <c r="G36" s="400">
        <f t="shared" si="10"/>
        <v>97.760526700955353</v>
      </c>
      <c r="H36" s="400">
        <f t="shared" si="10"/>
        <v>98.881006058716707</v>
      </c>
      <c r="I36" s="621">
        <f t="shared" si="13"/>
        <v>100</v>
      </c>
      <c r="J36" s="400">
        <f t="shared" si="13"/>
        <v>100.78501290034697</v>
      </c>
      <c r="K36" s="400">
        <f t="shared" si="13"/>
        <v>101.41253204290909</v>
      </c>
      <c r="L36" s="400">
        <f t="shared" si="13"/>
        <v>99.5625151388696</v>
      </c>
      <c r="M36" s="400">
        <f t="shared" si="13"/>
        <v>99.319482027672066</v>
      </c>
      <c r="N36" s="400">
        <f t="shared" si="13"/>
        <v>106.49386453675106</v>
      </c>
      <c r="O36" s="400">
        <f t="shared" ref="O36" si="17">O18*100/$I18</f>
        <v>104.52378637017489</v>
      </c>
      <c r="P36" s="400">
        <f t="shared" si="15"/>
        <v>104.05471165194353</v>
      </c>
    </row>
    <row r="37" spans="1:17" s="69" customFormat="1" ht="15" customHeight="1">
      <c r="A37" s="67">
        <v>26</v>
      </c>
      <c r="B37" s="177" t="s">
        <v>26</v>
      </c>
      <c r="C37" s="175" t="s">
        <v>5</v>
      </c>
      <c r="D37" s="400">
        <f t="shared" si="10"/>
        <v>93.406195715112915</v>
      </c>
      <c r="E37" s="400">
        <f t="shared" si="10"/>
        <v>95.116772823779186</v>
      </c>
      <c r="F37" s="400">
        <f t="shared" si="10"/>
        <v>96.602972399150744</v>
      </c>
      <c r="G37" s="400">
        <f t="shared" si="10"/>
        <v>98.443029016277436</v>
      </c>
      <c r="H37" s="400">
        <f t="shared" si="10"/>
        <v>99.363057324840781</v>
      </c>
      <c r="I37" s="621">
        <f t="shared" si="13"/>
        <v>100</v>
      </c>
      <c r="J37" s="400">
        <f t="shared" si="13"/>
        <v>101.27951489416456</v>
      </c>
      <c r="K37" s="400">
        <f t="shared" si="13"/>
        <v>100.34903171845848</v>
      </c>
      <c r="L37" s="400">
        <f t="shared" si="13"/>
        <v>98.29362270975858</v>
      </c>
      <c r="M37" s="400">
        <f t="shared" si="13"/>
        <v>97.199925568665805</v>
      </c>
      <c r="N37" s="400">
        <f t="shared" si="13"/>
        <v>103.70182718908832</v>
      </c>
      <c r="O37" s="400">
        <f t="shared" ref="O37" si="18">O19*100/$I19</f>
        <v>101.06800488966094</v>
      </c>
      <c r="P37" s="400">
        <f t="shared" si="15"/>
        <v>103.56752235733128</v>
      </c>
    </row>
    <row r="38" spans="1:17" s="69" customFormat="1" ht="15" customHeight="1">
      <c r="A38" s="67">
        <v>27</v>
      </c>
      <c r="B38" s="177" t="s">
        <v>740</v>
      </c>
      <c r="C38" s="175" t="s">
        <v>5</v>
      </c>
      <c r="D38" s="400">
        <f t="shared" si="10"/>
        <v>110.48010928498849</v>
      </c>
      <c r="E38" s="400">
        <f t="shared" si="10"/>
        <v>108.8012329708787</v>
      </c>
      <c r="F38" s="400">
        <f t="shared" si="10"/>
        <v>108.18951179219984</v>
      </c>
      <c r="G38" s="400">
        <f t="shared" si="10"/>
        <v>105.74390173897264</v>
      </c>
      <c r="H38" s="400">
        <f t="shared" si="10"/>
        <v>102.47288526705563</v>
      </c>
      <c r="I38" s="621">
        <f t="shared" si="13"/>
        <v>100</v>
      </c>
      <c r="J38" s="400">
        <f t="shared" si="13"/>
        <v>100.28104283574336</v>
      </c>
      <c r="K38" s="400">
        <f t="shared" si="13"/>
        <v>98.418847996387512</v>
      </c>
      <c r="L38" s="400">
        <f t="shared" si="13"/>
        <v>99.569739949421759</v>
      </c>
      <c r="M38" s="400">
        <f t="shared" si="13"/>
        <v>98.507568744114607</v>
      </c>
      <c r="N38" s="400">
        <f t="shared" si="13"/>
        <v>96.949253553611101</v>
      </c>
      <c r="O38" s="400">
        <f t="shared" ref="O38" si="19">O20*100/$I20</f>
        <v>97.476983886960269</v>
      </c>
      <c r="P38" s="400">
        <f t="shared" si="15"/>
        <v>95.571601451857262</v>
      </c>
    </row>
    <row r="39" spans="1:17" s="69" customFormat="1" ht="15" customHeight="1">
      <c r="A39" s="67">
        <v>28</v>
      </c>
      <c r="B39" s="177" t="s">
        <v>1147</v>
      </c>
      <c r="C39" s="175" t="s">
        <v>5</v>
      </c>
      <c r="D39" s="400">
        <f t="shared" si="10"/>
        <v>99.44258792358599</v>
      </c>
      <c r="E39" s="400">
        <f t="shared" si="10"/>
        <v>108.81388518030053</v>
      </c>
      <c r="F39" s="400">
        <f t="shared" si="10"/>
        <v>103.56523570118266</v>
      </c>
      <c r="G39" s="400">
        <f t="shared" si="10"/>
        <v>105.97161117094386</v>
      </c>
      <c r="H39" s="400">
        <f t="shared" si="10"/>
        <v>101.69419726068917</v>
      </c>
      <c r="I39" s="621">
        <f t="shared" si="13"/>
        <v>100.00000000000001</v>
      </c>
      <c r="J39" s="400">
        <f t="shared" si="13"/>
        <v>101.47473243855812</v>
      </c>
      <c r="K39" s="400">
        <f t="shared" si="13"/>
        <v>87.360392986150813</v>
      </c>
      <c r="L39" s="400">
        <f t="shared" si="13"/>
        <v>99.183439598547182</v>
      </c>
      <c r="M39" s="400">
        <f t="shared" si="13"/>
        <v>96.206765746318965</v>
      </c>
      <c r="N39" s="400">
        <f t="shared" si="13"/>
        <v>104.01886189191649</v>
      </c>
      <c r="O39" s="400">
        <f t="shared" ref="O39" si="20">O21*100/$I21</f>
        <v>90.907538795015455</v>
      </c>
      <c r="P39" s="400">
        <f t="shared" si="15"/>
        <v>94.617846809635196</v>
      </c>
    </row>
    <row r="40" spans="1:17" s="69" customFormat="1" ht="12.95" customHeight="1">
      <c r="A40" s="67"/>
      <c r="B40" s="255"/>
      <c r="C40" s="175"/>
      <c r="D40" s="181"/>
      <c r="E40" s="181"/>
      <c r="F40" s="181"/>
      <c r="G40" s="181"/>
      <c r="H40" s="181"/>
      <c r="I40" s="181"/>
      <c r="J40" s="181"/>
      <c r="K40" s="181"/>
      <c r="L40" s="183"/>
      <c r="M40" s="183"/>
      <c r="N40" s="183"/>
      <c r="O40" s="183"/>
      <c r="P40" s="183"/>
    </row>
    <row r="41" spans="1:17" s="172" customFormat="1" ht="21" customHeight="1">
      <c r="A41" s="113"/>
      <c r="C41" s="173"/>
      <c r="D41" s="778" t="s">
        <v>39</v>
      </c>
      <c r="E41" s="778"/>
      <c r="F41" s="778"/>
      <c r="G41" s="778"/>
      <c r="H41" s="778"/>
      <c r="I41" s="778"/>
      <c r="J41" s="778"/>
      <c r="K41" s="778"/>
      <c r="L41" s="778"/>
      <c r="M41" s="778"/>
      <c r="N41" s="778"/>
      <c r="O41" s="778"/>
      <c r="P41" s="778"/>
      <c r="Q41" s="437"/>
    </row>
    <row r="42" spans="1:17" s="69" customFormat="1" ht="20.100000000000001" customHeight="1">
      <c r="A42" s="67"/>
      <c r="B42" s="174" t="s">
        <v>32</v>
      </c>
      <c r="C42" s="175"/>
      <c r="D42" s="176"/>
      <c r="E42" s="176"/>
      <c r="F42" s="176"/>
      <c r="G42" s="176"/>
      <c r="H42" s="176"/>
      <c r="I42" s="176"/>
      <c r="J42" s="176"/>
      <c r="K42" s="176"/>
      <c r="L42" s="183"/>
      <c r="M42" s="183"/>
      <c r="N42" s="183"/>
      <c r="O42" s="183"/>
      <c r="P42" s="183"/>
    </row>
    <row r="43" spans="1:17" s="69" customFormat="1" ht="15" customHeight="1">
      <c r="A43" s="67">
        <v>29</v>
      </c>
      <c r="B43" s="177" t="s">
        <v>20</v>
      </c>
      <c r="C43" s="175" t="s">
        <v>38</v>
      </c>
      <c r="D43" s="400">
        <f t="shared" ref="D43:I43" si="21">D7/D$13*100</f>
        <v>30.417857999789412</v>
      </c>
      <c r="E43" s="400">
        <f t="shared" si="21"/>
        <v>30.189794434955513</v>
      </c>
      <c r="F43" s="400">
        <f t="shared" si="21"/>
        <v>27.930039586858342</v>
      </c>
      <c r="G43" s="400">
        <f t="shared" si="21"/>
        <v>26.468456277142032</v>
      </c>
      <c r="H43" s="400">
        <f t="shared" si="21"/>
        <v>25.91082256209955</v>
      </c>
      <c r="I43" s="400">
        <f t="shared" si="21"/>
        <v>25.130101947215255</v>
      </c>
      <c r="J43" s="400">
        <f t="shared" ref="J43:K49" si="22">J7/J$13*100</f>
        <v>23.512704987828066</v>
      </c>
      <c r="K43" s="400">
        <f t="shared" si="22"/>
        <v>22.358461329955308</v>
      </c>
      <c r="L43" s="400">
        <f t="shared" ref="L43:M49" si="23">L7/L$13*100</f>
        <v>22.303464347546356</v>
      </c>
      <c r="M43" s="400">
        <f t="shared" si="23"/>
        <v>21.602703382911624</v>
      </c>
      <c r="N43" s="400">
        <f t="shared" ref="N43:P49" si="24">N7/N$13*100</f>
        <v>21.041524024436349</v>
      </c>
      <c r="O43" s="400">
        <f t="shared" ref="O43" si="25">O7/O$13*100</f>
        <v>19.510384418504824</v>
      </c>
      <c r="P43" s="400">
        <f t="shared" si="24"/>
        <v>20.064693434286454</v>
      </c>
    </row>
    <row r="44" spans="1:17" s="69" customFormat="1" ht="15" customHeight="1">
      <c r="A44" s="67">
        <v>30</v>
      </c>
      <c r="B44" s="177" t="s">
        <v>27</v>
      </c>
      <c r="C44" s="175" t="s">
        <v>38</v>
      </c>
      <c r="D44" s="400">
        <f t="shared" ref="D44:I44" si="26">D8/D$13*100</f>
        <v>38.698551976055299</v>
      </c>
      <c r="E44" s="400">
        <f t="shared" si="26"/>
        <v>38.563552214867784</v>
      </c>
      <c r="F44" s="400">
        <f t="shared" si="26"/>
        <v>39.790154286152465</v>
      </c>
      <c r="G44" s="400">
        <f t="shared" si="26"/>
        <v>40.072629407072597</v>
      </c>
      <c r="H44" s="400">
        <f t="shared" si="26"/>
        <v>39.650783389661008</v>
      </c>
      <c r="I44" s="400">
        <f t="shared" si="26"/>
        <v>39.654828722341627</v>
      </c>
      <c r="J44" s="400">
        <f t="shared" si="22"/>
        <v>40.03736644341717</v>
      </c>
      <c r="K44" s="400">
        <f t="shared" si="22"/>
        <v>39.830466509362111</v>
      </c>
      <c r="L44" s="400">
        <f t="shared" si="23"/>
        <v>39.564853095210857</v>
      </c>
      <c r="M44" s="400">
        <f t="shared" si="23"/>
        <v>39.008458738060504</v>
      </c>
      <c r="N44" s="400">
        <f t="shared" si="24"/>
        <v>38.058923303412698</v>
      </c>
      <c r="O44" s="400">
        <f t="shared" ref="O44" si="27">O8/O$13*100</f>
        <v>38.087731438243779</v>
      </c>
      <c r="P44" s="400">
        <f t="shared" si="24"/>
        <v>39.166915628472779</v>
      </c>
    </row>
    <row r="45" spans="1:17" s="69" customFormat="1" ht="15" customHeight="1">
      <c r="A45" s="67">
        <v>31</v>
      </c>
      <c r="B45" s="177" t="s">
        <v>28</v>
      </c>
      <c r="C45" s="175" t="s">
        <v>38</v>
      </c>
      <c r="D45" s="400">
        <f t="shared" ref="D45:I45" si="28">D9/D$13*100</f>
        <v>17.259708176803194</v>
      </c>
      <c r="E45" s="400">
        <f t="shared" si="28"/>
        <v>17.741136679422649</v>
      </c>
      <c r="F45" s="400">
        <f t="shared" si="28"/>
        <v>18.281283210090592</v>
      </c>
      <c r="G45" s="400">
        <f t="shared" si="28"/>
        <v>18.876271545763743</v>
      </c>
      <c r="H45" s="400">
        <f t="shared" si="28"/>
        <v>19.626018556770862</v>
      </c>
      <c r="I45" s="400">
        <f t="shared" si="28"/>
        <v>20.272578467282624</v>
      </c>
      <c r="J45" s="400">
        <f t="shared" si="22"/>
        <v>20.362033359908803</v>
      </c>
      <c r="K45" s="400">
        <f t="shared" si="22"/>
        <v>20.691739071365202</v>
      </c>
      <c r="L45" s="400">
        <f t="shared" si="23"/>
        <v>20.213735714047854</v>
      </c>
      <c r="M45" s="400">
        <f t="shared" si="23"/>
        <v>20.360358134764578</v>
      </c>
      <c r="N45" s="400">
        <f t="shared" si="24"/>
        <v>20.763192004671343</v>
      </c>
      <c r="O45" s="400">
        <f t="shared" ref="O45" si="29">O9/O$13*100</f>
        <v>20.308278323417053</v>
      </c>
      <c r="P45" s="400">
        <f t="shared" si="24"/>
        <v>20.623401281859678</v>
      </c>
    </row>
    <row r="46" spans="1:17" s="69" customFormat="1" ht="15" customHeight="1">
      <c r="A46" s="67">
        <v>32</v>
      </c>
      <c r="B46" s="177" t="s">
        <v>648</v>
      </c>
      <c r="C46" s="175" t="s">
        <v>38</v>
      </c>
      <c r="D46" s="400">
        <f t="shared" ref="D46:I46" si="30">D10/D$13*100</f>
        <v>5.187887700243663</v>
      </c>
      <c r="E46" s="400">
        <f t="shared" si="30"/>
        <v>4.7978254089747239</v>
      </c>
      <c r="F46" s="400">
        <f t="shared" si="30"/>
        <v>5.178634531216205</v>
      </c>
      <c r="G46" s="400">
        <f t="shared" si="30"/>
        <v>5.7996613182843255</v>
      </c>
      <c r="H46" s="400">
        <f t="shared" si="30"/>
        <v>6.2325538937107092</v>
      </c>
      <c r="I46" s="400">
        <f t="shared" si="30"/>
        <v>6.0171031127795667</v>
      </c>
      <c r="J46" s="400">
        <f t="shared" si="22"/>
        <v>6.1406963572751874</v>
      </c>
      <c r="K46" s="400">
        <f t="shared" si="22"/>
        <v>6.7477343167109307</v>
      </c>
      <c r="L46" s="400">
        <f t="shared" si="23"/>
        <v>6.7047826215598381</v>
      </c>
      <c r="M46" s="400">
        <f t="shared" si="23"/>
        <v>7.218786923429561</v>
      </c>
      <c r="N46" s="400">
        <f t="shared" si="24"/>
        <v>6.827665792091187</v>
      </c>
      <c r="O46" s="400">
        <f t="shared" ref="O46" si="31">O10/O$13*100</f>
        <v>7.2587315357774891</v>
      </c>
      <c r="P46" s="400">
        <f t="shared" si="24"/>
        <v>7.1120277413998583</v>
      </c>
    </row>
    <row r="47" spans="1:17" s="69" customFormat="1" ht="15" customHeight="1">
      <c r="A47" s="67">
        <v>33</v>
      </c>
      <c r="B47" s="177" t="s">
        <v>29</v>
      </c>
      <c r="C47" s="175" t="s">
        <v>38</v>
      </c>
      <c r="D47" s="400">
        <f t="shared" ref="D47:I47" si="32">D11/D$13*100</f>
        <v>1.9102689954222238</v>
      </c>
      <c r="E47" s="400">
        <f t="shared" si="32"/>
        <v>1.8759913367743679</v>
      </c>
      <c r="F47" s="400">
        <f t="shared" si="32"/>
        <v>1.7450412329864249</v>
      </c>
      <c r="G47" s="400">
        <f t="shared" si="32"/>
        <v>1.3671211282962383</v>
      </c>
      <c r="H47" s="400">
        <f t="shared" si="32"/>
        <v>1.1738119374064744</v>
      </c>
      <c r="I47" s="400">
        <f t="shared" si="32"/>
        <v>1.2680812488215425</v>
      </c>
      <c r="J47" s="400">
        <f t="shared" si="22"/>
        <v>1.6054409378963235</v>
      </c>
      <c r="K47" s="400">
        <f t="shared" si="22"/>
        <v>1.7162391877533003</v>
      </c>
      <c r="L47" s="400">
        <f t="shared" si="23"/>
        <v>1.8293831306450008</v>
      </c>
      <c r="M47" s="400">
        <f t="shared" si="23"/>
        <v>1.5536621539380937</v>
      </c>
      <c r="N47" s="400">
        <f t="shared" si="24"/>
        <v>1.9341262109186332</v>
      </c>
      <c r="O47" s="400">
        <f t="shared" ref="O47" si="33">O11/O$13*100</f>
        <v>2.5689011743225518</v>
      </c>
      <c r="P47" s="400">
        <f t="shared" si="24"/>
        <v>1.2943128565429787</v>
      </c>
    </row>
    <row r="48" spans="1:17" s="69" customFormat="1" ht="15" customHeight="1">
      <c r="A48" s="67">
        <v>34</v>
      </c>
      <c r="B48" s="177" t="s">
        <v>33</v>
      </c>
      <c r="C48" s="175" t="s">
        <v>38</v>
      </c>
      <c r="D48" s="400">
        <f t="shared" ref="D48:I48" si="34">D12/D$13*100</f>
        <v>6.5257251516862071</v>
      </c>
      <c r="E48" s="400">
        <f t="shared" si="34"/>
        <v>6.8316999250049362</v>
      </c>
      <c r="F48" s="400">
        <f t="shared" si="34"/>
        <v>7.0748471526959751</v>
      </c>
      <c r="G48" s="400">
        <f t="shared" si="34"/>
        <v>7.4158603234410538</v>
      </c>
      <c r="H48" s="400">
        <f t="shared" si="34"/>
        <v>7.406009660351395</v>
      </c>
      <c r="I48" s="400">
        <f t="shared" si="34"/>
        <v>7.6573065015593968</v>
      </c>
      <c r="J48" s="400">
        <f t="shared" si="22"/>
        <v>8.3417579136744369</v>
      </c>
      <c r="K48" s="400">
        <f t="shared" si="22"/>
        <v>8.6553595848531444</v>
      </c>
      <c r="L48" s="400">
        <f t="shared" si="23"/>
        <v>9.3837810909900909</v>
      </c>
      <c r="M48" s="400">
        <f t="shared" si="23"/>
        <v>10.25603066689566</v>
      </c>
      <c r="N48" s="400">
        <f t="shared" si="24"/>
        <v>11.374568664469795</v>
      </c>
      <c r="O48" s="400">
        <f t="shared" ref="O48" si="35">O12/O$13*100</f>
        <v>12.265973109734309</v>
      </c>
      <c r="P48" s="400">
        <f t="shared" si="24"/>
        <v>11.73864905743825</v>
      </c>
    </row>
    <row r="49" spans="1:16" s="69" customFormat="1" ht="15" customHeight="1">
      <c r="A49" s="67">
        <v>35</v>
      </c>
      <c r="B49" s="177" t="s">
        <v>740</v>
      </c>
      <c r="C49" s="175" t="s">
        <v>38</v>
      </c>
      <c r="D49" s="197">
        <f t="shared" ref="D49:I49" si="36">D13/D$13*100</f>
        <v>100</v>
      </c>
      <c r="E49" s="197">
        <f t="shared" si="36"/>
        <v>100</v>
      </c>
      <c r="F49" s="197">
        <f t="shared" si="36"/>
        <v>100</v>
      </c>
      <c r="G49" s="197">
        <f t="shared" si="36"/>
        <v>100</v>
      </c>
      <c r="H49" s="197">
        <f t="shared" si="36"/>
        <v>100</v>
      </c>
      <c r="I49" s="197">
        <f t="shared" si="36"/>
        <v>100</v>
      </c>
      <c r="J49" s="197">
        <f t="shared" si="22"/>
        <v>100</v>
      </c>
      <c r="K49" s="197">
        <f t="shared" si="22"/>
        <v>100</v>
      </c>
      <c r="L49" s="197">
        <f t="shared" si="23"/>
        <v>100</v>
      </c>
      <c r="M49" s="197">
        <f t="shared" si="23"/>
        <v>100</v>
      </c>
      <c r="N49" s="197">
        <f t="shared" si="24"/>
        <v>100</v>
      </c>
      <c r="O49" s="197">
        <f t="shared" ref="O49" si="37">O13/O$13*100</f>
        <v>100</v>
      </c>
      <c r="P49" s="197">
        <f t="shared" si="24"/>
        <v>100</v>
      </c>
    </row>
    <row r="50" spans="1:16" s="69" customFormat="1" ht="20.100000000000001" customHeight="1">
      <c r="A50" s="67"/>
      <c r="B50" s="179" t="s">
        <v>34</v>
      </c>
      <c r="C50" s="180"/>
      <c r="D50" s="400"/>
      <c r="E50" s="400"/>
      <c r="F50" s="400"/>
      <c r="G50" s="400"/>
      <c r="H50" s="400"/>
      <c r="I50" s="400"/>
      <c r="J50" s="400"/>
      <c r="K50" s="400"/>
      <c r="L50" s="401"/>
      <c r="M50" s="401"/>
      <c r="N50" s="401"/>
      <c r="O50" s="401"/>
      <c r="P50" s="401"/>
    </row>
    <row r="51" spans="1:16" s="69" customFormat="1" ht="15" customHeight="1">
      <c r="A51" s="67">
        <v>36</v>
      </c>
      <c r="B51" s="177" t="s">
        <v>21</v>
      </c>
      <c r="C51" s="175" t="s">
        <v>38</v>
      </c>
      <c r="D51" s="400">
        <f t="shared" ref="D51:I51" si="38">D15/D$20*100</f>
        <v>77.046399749803371</v>
      </c>
      <c r="E51" s="400">
        <f t="shared" si="38"/>
        <v>76.610635322725813</v>
      </c>
      <c r="F51" s="400">
        <f t="shared" si="38"/>
        <v>75.860270344029345</v>
      </c>
      <c r="G51" s="400">
        <f t="shared" si="38"/>
        <v>74.454713782387302</v>
      </c>
      <c r="H51" s="400">
        <f t="shared" si="38"/>
        <v>73.634343007378803</v>
      </c>
      <c r="I51" s="400">
        <f t="shared" si="38"/>
        <v>72.931437946625877</v>
      </c>
      <c r="J51" s="400">
        <f t="shared" ref="J51:K56" si="39">J15/J$20*100</f>
        <v>72.783979635028047</v>
      </c>
      <c r="K51" s="400">
        <f t="shared" si="39"/>
        <v>71.786500639570463</v>
      </c>
      <c r="L51" s="400">
        <f t="shared" ref="L51:M56" si="40">L15/L$20*100</f>
        <v>72.546513738590818</v>
      </c>
      <c r="M51" s="400">
        <f t="shared" si="40"/>
        <v>72.004201931844364</v>
      </c>
      <c r="N51" s="400">
        <f t="shared" ref="N51:N56" si="41">N15/N$20*100</f>
        <v>70.401377673966067</v>
      </c>
      <c r="O51" s="400">
        <f t="shared" ref="O51:P51" si="42">O15/O$20*100</f>
        <v>71.089448755223856</v>
      </c>
      <c r="P51" s="400">
        <f t="shared" si="42"/>
        <v>70.320332843994521</v>
      </c>
    </row>
    <row r="52" spans="1:16" s="69" customFormat="1" ht="15" customHeight="1">
      <c r="A52" s="67">
        <v>37</v>
      </c>
      <c r="B52" s="177" t="s">
        <v>1144</v>
      </c>
      <c r="C52" s="175" t="s">
        <v>38</v>
      </c>
      <c r="D52" s="400">
        <f t="shared" ref="D52:I52" si="43">D16/D$20*100</f>
        <v>10.056999718159213</v>
      </c>
      <c r="E52" s="400">
        <f t="shared" si="43"/>
        <v>10.144053036974828</v>
      </c>
      <c r="F52" s="400">
        <f t="shared" si="43"/>
        <v>10.393356835971174</v>
      </c>
      <c r="G52" s="400">
        <f t="shared" si="43"/>
        <v>11.098532844399294</v>
      </c>
      <c r="H52" s="400">
        <f t="shared" si="43"/>
        <v>11.263113202998747</v>
      </c>
      <c r="I52" s="400">
        <f t="shared" si="43"/>
        <v>11.419850097057244</v>
      </c>
      <c r="J52" s="400">
        <f t="shared" si="39"/>
        <v>11.414989018717515</v>
      </c>
      <c r="K52" s="400">
        <f t="shared" si="39"/>
        <v>11.993391209003503</v>
      </c>
      <c r="L52" s="400">
        <f t="shared" si="40"/>
        <v>11.708653662454408</v>
      </c>
      <c r="M52" s="400">
        <f t="shared" si="40"/>
        <v>12.154947722766339</v>
      </c>
      <c r="N52" s="400">
        <f t="shared" si="41"/>
        <v>12.614077546158065</v>
      </c>
      <c r="O52" s="400">
        <f t="shared" ref="O52:P52" si="44">O16/O$20*100</f>
        <v>12.377408613505212</v>
      </c>
      <c r="P52" s="400">
        <f t="shared" si="44"/>
        <v>12.653766587953614</v>
      </c>
    </row>
    <row r="53" spans="1:16" s="69" customFormat="1" ht="15" customHeight="1">
      <c r="A53" s="67">
        <v>38</v>
      </c>
      <c r="B53" s="177" t="s">
        <v>1145</v>
      </c>
      <c r="C53" s="175" t="s">
        <v>38</v>
      </c>
      <c r="D53" s="400">
        <f t="shared" ref="D53:I53" si="45">D17/D$20*100</f>
        <v>4.6657712618095708</v>
      </c>
      <c r="E53" s="400">
        <f t="shared" si="45"/>
        <v>4.7287389891851292</v>
      </c>
      <c r="F53" s="400">
        <f t="shared" si="45"/>
        <v>4.9948271415236034</v>
      </c>
      <c r="G53" s="400">
        <f t="shared" si="45"/>
        <v>5.3160289281529796</v>
      </c>
      <c r="H53" s="400">
        <f t="shared" si="45"/>
        <v>5.576004557130787</v>
      </c>
      <c r="I53" s="400">
        <f t="shared" si="45"/>
        <v>5.7848430580797237</v>
      </c>
      <c r="J53" s="400">
        <f t="shared" si="39"/>
        <v>5.8787659870101026</v>
      </c>
      <c r="K53" s="400">
        <f t="shared" si="39"/>
        <v>6.0755403651072388</v>
      </c>
      <c r="L53" s="400">
        <f t="shared" si="40"/>
        <v>5.9044857178671482</v>
      </c>
      <c r="M53" s="400">
        <f t="shared" si="40"/>
        <v>5.9341884223801742</v>
      </c>
      <c r="N53" s="400">
        <f t="shared" si="41"/>
        <v>6.2011211303350668</v>
      </c>
      <c r="O53" s="400">
        <f t="shared" ref="O53:P53" si="46">O17/O$20*100</f>
        <v>6.0196408796383549</v>
      </c>
      <c r="P53" s="400">
        <f t="shared" si="46"/>
        <v>6.2956193769571813</v>
      </c>
    </row>
    <row r="54" spans="1:16" s="69" customFormat="1" ht="15" customHeight="1">
      <c r="A54" s="67">
        <v>39</v>
      </c>
      <c r="B54" s="177" t="s">
        <v>1138</v>
      </c>
      <c r="C54" s="175" t="s">
        <v>38</v>
      </c>
      <c r="D54" s="400">
        <f t="shared" ref="D54:I54" si="47">D18/D$20*100</f>
        <v>6.717794762429782</v>
      </c>
      <c r="E54" s="400">
        <f t="shared" si="47"/>
        <v>6.9520547601744047</v>
      </c>
      <c r="F54" s="400">
        <f t="shared" si="47"/>
        <v>7.1535979363083699</v>
      </c>
      <c r="G54" s="400">
        <f t="shared" si="47"/>
        <v>7.4646788559477404</v>
      </c>
      <c r="H54" s="400">
        <f t="shared" si="47"/>
        <v>7.7912445924414948</v>
      </c>
      <c r="I54" s="400">
        <f t="shared" si="47"/>
        <v>8.0742636531704655</v>
      </c>
      <c r="J54" s="400">
        <f t="shared" si="39"/>
        <v>8.1148414838336365</v>
      </c>
      <c r="K54" s="400">
        <f t="shared" si="39"/>
        <v>8.3198649254673409</v>
      </c>
      <c r="L54" s="400">
        <f t="shared" si="40"/>
        <v>8.0736777821490904</v>
      </c>
      <c r="M54" s="400">
        <f t="shared" si="40"/>
        <v>8.1408128736875529</v>
      </c>
      <c r="N54" s="400">
        <f t="shared" si="41"/>
        <v>8.8691713262058514</v>
      </c>
      <c r="O54" s="400">
        <f t="shared" ref="O54:P54" si="48">O18/O$20*100</f>
        <v>8.6579680200112872</v>
      </c>
      <c r="P54" s="400">
        <f t="shared" si="48"/>
        <v>8.7909500674804679</v>
      </c>
    </row>
    <row r="55" spans="1:16" s="69" customFormat="1" ht="15" customHeight="1">
      <c r="A55" s="67">
        <v>40</v>
      </c>
      <c r="B55" s="177" t="s">
        <v>26</v>
      </c>
      <c r="C55" s="175" t="s">
        <v>38</v>
      </c>
      <c r="D55" s="400">
        <f t="shared" ref="D55:I55" si="49">D19/D$20*100</f>
        <v>1.5130345077980789</v>
      </c>
      <c r="E55" s="400">
        <f t="shared" si="49"/>
        <v>1.5645178909398154</v>
      </c>
      <c r="F55" s="400">
        <f t="shared" si="49"/>
        <v>1.5979477421675146</v>
      </c>
      <c r="G55" s="400">
        <f t="shared" si="49"/>
        <v>1.6660455891126893</v>
      </c>
      <c r="H55" s="400">
        <f t="shared" si="49"/>
        <v>1.7352946400501514</v>
      </c>
      <c r="I55" s="400">
        <f t="shared" si="49"/>
        <v>1.7896052450666753</v>
      </c>
      <c r="J55" s="400">
        <f t="shared" si="39"/>
        <v>1.807423875410697</v>
      </c>
      <c r="K55" s="400">
        <f t="shared" si="39"/>
        <v>1.8247028608514819</v>
      </c>
      <c r="L55" s="400">
        <f t="shared" si="40"/>
        <v>1.7666690989385312</v>
      </c>
      <c r="M55" s="400">
        <f t="shared" si="40"/>
        <v>1.7658490493215779</v>
      </c>
      <c r="N55" s="400">
        <f t="shared" si="41"/>
        <v>1.9142523233349622</v>
      </c>
      <c r="O55" s="400">
        <f t="shared" ref="O55:P55" si="50">O19/O$20*100</f>
        <v>1.8555337316213092</v>
      </c>
      <c r="P55" s="400">
        <f t="shared" si="50"/>
        <v>1.9393311236142141</v>
      </c>
    </row>
    <row r="56" spans="1:16" s="69" customFormat="1" ht="15" customHeight="1">
      <c r="A56" s="67">
        <v>41</v>
      </c>
      <c r="B56" s="177" t="s">
        <v>740</v>
      </c>
      <c r="C56" s="175" t="s">
        <v>38</v>
      </c>
      <c r="D56" s="197">
        <f t="shared" ref="D56:I56" si="51">D20/D$20*100</f>
        <v>100</v>
      </c>
      <c r="E56" s="197">
        <f t="shared" si="51"/>
        <v>100</v>
      </c>
      <c r="F56" s="197">
        <f t="shared" si="51"/>
        <v>100</v>
      </c>
      <c r="G56" s="197">
        <f t="shared" si="51"/>
        <v>100</v>
      </c>
      <c r="H56" s="197">
        <f t="shared" si="51"/>
        <v>100</v>
      </c>
      <c r="I56" s="197">
        <f t="shared" si="51"/>
        <v>100</v>
      </c>
      <c r="J56" s="197">
        <f t="shared" si="39"/>
        <v>100</v>
      </c>
      <c r="K56" s="197">
        <f t="shared" si="39"/>
        <v>100</v>
      </c>
      <c r="L56" s="197">
        <f t="shared" si="40"/>
        <v>100</v>
      </c>
      <c r="M56" s="197">
        <f t="shared" si="40"/>
        <v>100</v>
      </c>
      <c r="N56" s="197">
        <f t="shared" si="41"/>
        <v>100</v>
      </c>
      <c r="O56" s="197">
        <f t="shared" ref="O56:P56" si="52">O20/O$20*100</f>
        <v>100</v>
      </c>
      <c r="P56" s="197">
        <f t="shared" si="52"/>
        <v>100</v>
      </c>
    </row>
    <row r="57" spans="1:16" s="69" customFormat="1" ht="15" customHeight="1">
      <c r="A57" s="160"/>
      <c r="B57" s="51" t="s">
        <v>754</v>
      </c>
      <c r="C57" s="182"/>
      <c r="D57" s="178"/>
      <c r="E57" s="178"/>
      <c r="F57" s="178"/>
      <c r="G57" s="178"/>
      <c r="H57" s="178"/>
      <c r="I57" s="178"/>
      <c r="J57" s="178"/>
      <c r="K57" s="178"/>
    </row>
    <row r="58" spans="1:16" s="69" customFormat="1" ht="12.95" customHeight="1">
      <c r="A58" s="160"/>
      <c r="B58" s="28" t="s">
        <v>1030</v>
      </c>
      <c r="C58" s="182"/>
      <c r="D58" s="181"/>
      <c r="E58" s="181"/>
      <c r="F58" s="181"/>
      <c r="G58" s="181"/>
      <c r="H58" s="181"/>
      <c r="I58" s="181"/>
      <c r="J58" s="181"/>
      <c r="K58" s="181"/>
    </row>
    <row r="59" spans="1:16">
      <c r="B59" s="620" t="s">
        <v>1029</v>
      </c>
      <c r="C59" s="183"/>
      <c r="D59" s="184"/>
      <c r="E59" s="184"/>
      <c r="F59" s="184"/>
      <c r="G59" s="184"/>
      <c r="H59" s="184"/>
      <c r="I59" s="184"/>
      <c r="J59" s="208"/>
      <c r="K59" s="208"/>
    </row>
    <row r="60" spans="1:16">
      <c r="B60" s="28" t="s">
        <v>1142</v>
      </c>
      <c r="J60" s="104"/>
      <c r="K60" s="104"/>
    </row>
    <row r="61" spans="1:16">
      <c r="B61" s="28" t="s">
        <v>1140</v>
      </c>
    </row>
    <row r="62" spans="1:16">
      <c r="B62" s="28" t="s">
        <v>1141</v>
      </c>
      <c r="D62" s="185"/>
      <c r="E62" s="185"/>
      <c r="F62" s="185"/>
      <c r="G62" s="185"/>
      <c r="H62" s="185"/>
      <c r="I62" s="185"/>
      <c r="J62" s="185"/>
      <c r="K62" s="185"/>
    </row>
    <row r="63" spans="1:16">
      <c r="B63" s="28" t="s">
        <v>1148</v>
      </c>
    </row>
  </sheetData>
  <mergeCells count="3">
    <mergeCell ref="A2:C2"/>
    <mergeCell ref="D23:P23"/>
    <mergeCell ref="D41:P41"/>
  </mergeCells>
  <phoneticPr fontId="13" type="noConversion"/>
  <pageMargins left="0.78740157480314965" right="0.39370078740157483" top="0.59055118110236227" bottom="0.39370078740157483" header="0.11811023622047245" footer="0.11811023622047245"/>
  <pageSetup paperSize="9" scale="80" orientation="portrait" horizontalDpi="300" verticalDpi="1200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workbookViewId="0"/>
  </sheetViews>
  <sheetFormatPr baseColWidth="10" defaultRowHeight="12.75"/>
  <cols>
    <col min="1" max="1" width="5.7109375" style="12" customWidth="1"/>
    <col min="2" max="2" width="40.7109375" style="12" customWidth="1"/>
    <col min="3" max="3" width="11" style="12" customWidth="1"/>
    <col min="4" max="4" width="10.7109375" style="12" customWidth="1"/>
    <col min="5" max="8" width="9.7109375" style="12" customWidth="1"/>
    <col min="9" max="9" width="10.7109375" style="12" customWidth="1"/>
    <col min="10" max="13" width="9.7109375" style="12" customWidth="1"/>
    <col min="14" max="16" width="10.7109375" style="12" customWidth="1"/>
    <col min="17" max="16384" width="11.42578125" style="12"/>
  </cols>
  <sheetData>
    <row r="1" spans="1:16" ht="20.25">
      <c r="A1" s="168" t="s">
        <v>1035</v>
      </c>
      <c r="C1" s="168"/>
      <c r="E1" s="168"/>
    </row>
    <row r="2" spans="1:16" ht="15.75">
      <c r="A2" s="780"/>
      <c r="B2" s="781"/>
      <c r="C2" s="782"/>
    </row>
    <row r="3" spans="1:16" ht="12" customHeight="1">
      <c r="A3" s="155"/>
      <c r="B3" s="272"/>
      <c r="C3" s="272"/>
    </row>
    <row r="4" spans="1:16" ht="30" customHeight="1">
      <c r="A4" s="44" t="s">
        <v>781</v>
      </c>
      <c r="B4" s="170" t="s">
        <v>31</v>
      </c>
      <c r="C4" s="169" t="s">
        <v>19</v>
      </c>
      <c r="D4" s="169">
        <v>2000</v>
      </c>
      <c r="E4" s="277">
        <v>2001</v>
      </c>
      <c r="F4" s="170">
        <v>2002</v>
      </c>
      <c r="G4" s="169">
        <v>2003</v>
      </c>
      <c r="H4" s="170">
        <v>2004</v>
      </c>
      <c r="I4" s="170">
        <v>2005</v>
      </c>
      <c r="J4" s="170">
        <v>2006</v>
      </c>
      <c r="K4" s="169">
        <v>2007</v>
      </c>
      <c r="L4" s="169">
        <v>2008</v>
      </c>
      <c r="M4" s="402">
        <v>2009</v>
      </c>
      <c r="N4" s="169">
        <v>2010</v>
      </c>
      <c r="O4" s="170">
        <v>2011</v>
      </c>
      <c r="P4" s="170">
        <v>2012</v>
      </c>
    </row>
    <row r="5" spans="1:16" s="69" customFormat="1" ht="5.0999999999999996" customHeight="1">
      <c r="A5" s="67"/>
      <c r="B5" s="177"/>
      <c r="C5" s="175"/>
      <c r="D5" s="178"/>
      <c r="E5" s="178"/>
      <c r="F5" s="178"/>
      <c r="G5" s="178"/>
      <c r="H5" s="178"/>
      <c r="I5" s="178"/>
      <c r="J5" s="178"/>
      <c r="K5" s="183"/>
      <c r="L5" s="183"/>
      <c r="M5" s="183"/>
      <c r="N5" s="183"/>
      <c r="O5" s="183"/>
      <c r="P5" s="183"/>
    </row>
    <row r="6" spans="1:16" s="69" customFormat="1" ht="17.25" customHeight="1">
      <c r="A6" s="67"/>
      <c r="B6" s="174" t="s">
        <v>32</v>
      </c>
      <c r="C6" s="203"/>
      <c r="D6" s="183"/>
      <c r="E6" s="183"/>
      <c r="F6" s="183"/>
      <c r="G6" s="183"/>
      <c r="H6" s="204"/>
      <c r="I6" s="204"/>
      <c r="J6" s="204"/>
      <c r="K6" s="183"/>
      <c r="L6" s="183"/>
      <c r="M6" s="183"/>
      <c r="N6" s="183"/>
      <c r="O6" s="183"/>
      <c r="P6" s="183"/>
    </row>
    <row r="7" spans="1:16" s="69" customFormat="1" ht="15" customHeight="1">
      <c r="A7" s="67">
        <v>1</v>
      </c>
      <c r="B7" s="177" t="s">
        <v>20</v>
      </c>
      <c r="C7" s="175" t="s">
        <v>155</v>
      </c>
      <c r="D7" s="178">
        <f>'3.3.6.3'!D7/'3.3.6.4'!D$23*1000000</f>
        <v>6191.7508264730977</v>
      </c>
      <c r="E7" s="178">
        <f>'3.3.6.3'!E7/'3.3.6.4'!E$23*1000000</f>
        <v>6003.8609257751814</v>
      </c>
      <c r="F7" s="178">
        <f>'3.3.6.3'!F7/'3.3.6.4'!F$23*1000000</f>
        <v>5492.0258268940588</v>
      </c>
      <c r="G7" s="178">
        <f>'3.3.6.3'!G7/'3.3.6.4'!G$23*1000000</f>
        <v>5057.3441953499851</v>
      </c>
      <c r="H7" s="178">
        <f>'3.3.6.3'!H7/'3.3.6.4'!H$23*1000000</f>
        <v>4778.6382486461935</v>
      </c>
      <c r="I7" s="178">
        <f>'3.3.6.3'!I7/'3.3.6.4'!I$23*1000000</f>
        <v>4488.9179285770197</v>
      </c>
      <c r="J7" s="178">
        <f>'3.3.6.3'!J7/'3.3.6.4'!J$23*1000000</f>
        <v>4135.0023590116562</v>
      </c>
      <c r="K7" s="178">
        <f>'3.3.6.3'!K7/'3.3.6.4'!K$23*1000000</f>
        <v>3849.0883473345248</v>
      </c>
      <c r="L7" s="178">
        <f>'3.3.6.3'!L7/'3.3.6.4'!L$23*1000000</f>
        <v>3850.2074289675816</v>
      </c>
      <c r="M7" s="178">
        <f>'3.3.6.3'!M7/'3.3.6.4'!M$23*1000000</f>
        <v>3679.0805754367325</v>
      </c>
      <c r="N7" s="178">
        <f>'3.3.6.3'!N7/'3.3.6.4'!N$23*1000000</f>
        <v>3517.018362772279</v>
      </c>
      <c r="O7" s="178">
        <f>'3.3.6.3'!O7/'3.3.6.4'!O$23*1000000</f>
        <v>3267.6557592449494</v>
      </c>
      <c r="P7" s="178">
        <f>'3.3.6.3'!P7/'3.3.6.4'!P$23*1000000</f>
        <v>3277.138971603033</v>
      </c>
    </row>
    <row r="8" spans="1:16" s="69" customFormat="1" ht="15" customHeight="1">
      <c r="A8" s="67">
        <v>2</v>
      </c>
      <c r="B8" s="177" t="s">
        <v>27</v>
      </c>
      <c r="C8" s="175" t="s">
        <v>155</v>
      </c>
      <c r="D8" s="178">
        <f>'3.3.6.3'!D8/'3.3.6.4'!D$23*1000000</f>
        <v>7877.3393965712976</v>
      </c>
      <c r="E8" s="178">
        <f>'3.3.6.3'!E8/'3.3.6.4'!E$23*1000000</f>
        <v>7669.154713880941</v>
      </c>
      <c r="F8" s="178">
        <f>'3.3.6.3'!F8/'3.3.6.4'!F$23*1000000</f>
        <v>7824.1405392948609</v>
      </c>
      <c r="G8" s="178">
        <f>'3.3.6.3'!G8/'3.3.6.4'!G$23*1000000</f>
        <v>7656.7019097100256</v>
      </c>
      <c r="H8" s="178">
        <f>'3.3.6.3'!H8/'3.3.6.4'!H$23*1000000</f>
        <v>7312.6489767164667</v>
      </c>
      <c r="I8" s="178">
        <f>'3.3.6.3'!I8/'3.3.6.4'!I$23*1000000</f>
        <v>7083.4281524311846</v>
      </c>
      <c r="J8" s="178">
        <f>'3.3.6.3'!J8/'3.3.6.4'!J$23*1000000</f>
        <v>7041.0701268887415</v>
      </c>
      <c r="K8" s="178">
        <f>'3.3.6.3'!K8/'3.3.6.4'!K$23*1000000</f>
        <v>6856.9559527194087</v>
      </c>
      <c r="L8" s="178">
        <f>'3.3.6.3'!L8/'3.3.6.4'!L$23*1000000</f>
        <v>6830.0103042041665</v>
      </c>
      <c r="M8" s="178">
        <f>'3.3.6.3'!M8/'3.3.6.4'!M$23*1000000</f>
        <v>6643.3936659264828</v>
      </c>
      <c r="N8" s="178">
        <f>'3.3.6.3'!N8/'3.3.6.4'!N$23*1000000</f>
        <v>6361.4181163871217</v>
      </c>
      <c r="O8" s="178">
        <f>'3.3.6.3'!O8/'3.3.6.4'!O$23*1000000</f>
        <v>6379.0437092930424</v>
      </c>
      <c r="P8" s="178">
        <f>'3.3.6.3'!P8/'3.3.6.4'!P$23*1000000</f>
        <v>6397.0788302313604</v>
      </c>
    </row>
    <row r="9" spans="1:16" s="69" customFormat="1" ht="15" customHeight="1">
      <c r="A9" s="67">
        <v>3</v>
      </c>
      <c r="B9" s="177" t="s">
        <v>28</v>
      </c>
      <c r="C9" s="175" t="s">
        <v>155</v>
      </c>
      <c r="D9" s="178">
        <f>'3.3.6.3'!D9/'3.3.6.4'!D$23*1000000</f>
        <v>3513.3247176426926</v>
      </c>
      <c r="E9" s="178">
        <f>'3.3.6.3'!E9/'3.3.6.4'!E$23*1000000</f>
        <v>3528.1895515357614</v>
      </c>
      <c r="F9" s="178">
        <f>'3.3.6.3'!F9/'3.3.6.4'!F$23*1000000</f>
        <v>3594.7417556050705</v>
      </c>
      <c r="G9" s="178">
        <f>'3.3.6.3'!G9/'3.3.6.4'!G$23*1000000</f>
        <v>3606.7007963082538</v>
      </c>
      <c r="H9" s="178">
        <f>'3.3.6.3'!H9/'3.3.6.4'!H$23*1000000</f>
        <v>3619.554829618105</v>
      </c>
      <c r="I9" s="178">
        <f>'3.3.6.3'!I9/'3.3.6.4'!I$23*1000000</f>
        <v>3621.2324618266657</v>
      </c>
      <c r="J9" s="178">
        <f>'3.3.6.3'!J9/'3.3.6.4'!J$23*1000000</f>
        <v>3580.9174665817318</v>
      </c>
      <c r="K9" s="178">
        <f>'3.3.6.3'!K9/'3.3.6.4'!K$23*1000000</f>
        <v>3562.1562043257791</v>
      </c>
      <c r="L9" s="178">
        <f>'3.3.6.3'!L9/'3.3.6.4'!L$23*1000000</f>
        <v>3489.461287298906</v>
      </c>
      <c r="M9" s="178">
        <f>'3.3.6.3'!M9/'3.3.6.4'!M$23*1000000</f>
        <v>3467.5011175592767</v>
      </c>
      <c r="N9" s="178">
        <f>'3.3.6.3'!N9/'3.3.6.4'!N$23*1000000</f>
        <v>3470.496123065489</v>
      </c>
      <c r="O9" s="178">
        <f>'3.3.6.3'!O9/'3.3.6.4'!O$23*1000000</f>
        <v>3401.2893441977922</v>
      </c>
      <c r="P9" s="178">
        <f>'3.3.6.3'!P9/'3.3.6.4'!P$23*1000000</f>
        <v>3368.3919611899018</v>
      </c>
    </row>
    <row r="10" spans="1:16" s="69" customFormat="1" ht="15" customHeight="1">
      <c r="A10" s="67">
        <v>4</v>
      </c>
      <c r="B10" s="177" t="s">
        <v>648</v>
      </c>
      <c r="C10" s="175" t="s">
        <v>155</v>
      </c>
      <c r="D10" s="178">
        <f>'3.3.6.3'!D10/'3.3.6.4'!D$23*1000000</f>
        <v>1056.0279410817063</v>
      </c>
      <c r="E10" s="178">
        <f>'3.3.6.3'!E10/'3.3.6.4'!E$23*1000000</f>
        <v>954.14616232967819</v>
      </c>
      <c r="F10" s="178">
        <f>'3.3.6.3'!F10/'3.3.6.4'!F$23*1000000</f>
        <v>1018.3012632344055</v>
      </c>
      <c r="G10" s="178">
        <f>'3.3.6.3'!G10/'3.3.6.4'!G$23*1000000</f>
        <v>1108.1448496998678</v>
      </c>
      <c r="H10" s="178">
        <f>'3.3.6.3'!H10/'3.3.6.4'!H$23*1000000</f>
        <v>1149.4471220222592</v>
      </c>
      <c r="I10" s="178">
        <f>'3.3.6.3'!I10/'3.3.6.4'!I$23*1000000</f>
        <v>1074.8178458562077</v>
      </c>
      <c r="J10" s="178">
        <f>'3.3.6.3'!J10/'3.3.6.4'!J$23*1000000</f>
        <v>1079.918024593592</v>
      </c>
      <c r="K10" s="178">
        <f>'3.3.6.3'!K10/'3.3.6.4'!K$23*1000000</f>
        <v>1161.646373874747</v>
      </c>
      <c r="L10" s="178">
        <f>'3.3.6.3'!L10/'3.3.6.4'!L$23*1000000</f>
        <v>1157.4347131405332</v>
      </c>
      <c r="M10" s="178">
        <f>'3.3.6.3'!M10/'3.3.6.4'!M$23*1000000</f>
        <v>1229.4062589043808</v>
      </c>
      <c r="N10" s="178">
        <f>'3.3.6.3'!N10/'3.3.6.4'!N$23*1000000</f>
        <v>1141.2208515775555</v>
      </c>
      <c r="O10" s="178">
        <f>'3.3.6.3'!O10/'3.3.6.4'!O$23*1000000</f>
        <v>1215.7134067127699</v>
      </c>
      <c r="P10" s="178">
        <f>'3.3.6.3'!P10/'3.3.6.4'!P$23*1000000</f>
        <v>1161.5977764522584</v>
      </c>
    </row>
    <row r="11" spans="1:16" s="69" customFormat="1" ht="15" customHeight="1">
      <c r="A11" s="67">
        <v>5</v>
      </c>
      <c r="B11" s="177" t="s">
        <v>29</v>
      </c>
      <c r="C11" s="175" t="s">
        <v>155</v>
      </c>
      <c r="D11" s="178">
        <f>'3.3.6.3'!D11/'3.3.6.4'!D$23*1000000</f>
        <v>388.84755235800549</v>
      </c>
      <c r="E11" s="178">
        <f>'3.3.6.3'!E11/'3.3.6.4'!E$23*1000000</f>
        <v>373.07942285659271</v>
      </c>
      <c r="F11" s="178">
        <f>'3.3.6.3'!F11/'3.3.6.4'!F$23*1000000</f>
        <v>343.13633859172467</v>
      </c>
      <c r="G11" s="178">
        <f>'3.3.6.3'!G11/'3.3.6.4'!G$23*1000000</f>
        <v>261.21667354284602</v>
      </c>
      <c r="H11" s="178">
        <f>'3.3.6.3'!H11/'3.3.6.4'!H$23*1000000</f>
        <v>216.48184295827136</v>
      </c>
      <c r="I11" s="178">
        <f>'3.3.6.3'!I11/'3.3.6.4'!I$23*1000000</f>
        <v>226.5137111136209</v>
      </c>
      <c r="J11" s="178">
        <f>'3.3.6.3'!J11/'3.3.6.4'!J$23*1000000</f>
        <v>282.33680764896116</v>
      </c>
      <c r="K11" s="178">
        <f>'3.3.6.3'!K11/'3.3.6.4'!K$23*1000000</f>
        <v>295.45665783224553</v>
      </c>
      <c r="L11" s="178">
        <f>'3.3.6.3'!L11/'3.3.6.4'!L$23*1000000</f>
        <v>315.80316000604734</v>
      </c>
      <c r="M11" s="178">
        <f>'3.3.6.3'!M11/'3.3.6.4'!M$23*1000000</f>
        <v>264.59874720431509</v>
      </c>
      <c r="N11" s="178">
        <f>'3.3.6.3'!N11/'3.3.6.4'!N$23*1000000</f>
        <v>323.28254321408269</v>
      </c>
      <c r="O11" s="178">
        <f>'3.3.6.3'!O11/'3.3.6.4'!O$23*1000000</f>
        <v>430.24701805693559</v>
      </c>
      <c r="P11" s="178">
        <f>'3.3.6.3'!P11/'3.3.6.4'!P$23*1000000</f>
        <v>211.39835091503272</v>
      </c>
    </row>
    <row r="12" spans="1:16" s="69" customFormat="1" ht="15" customHeight="1">
      <c r="A12" s="67">
        <v>6</v>
      </c>
      <c r="B12" s="177" t="s">
        <v>33</v>
      </c>
      <c r="C12" s="175" t="s">
        <v>155</v>
      </c>
      <c r="D12" s="178">
        <f>'3.3.6.3'!D12/'3.3.6.4'!D$23*1000000</f>
        <v>1328.3533673399716</v>
      </c>
      <c r="E12" s="178">
        <f>'3.3.6.3'!E12/'3.3.6.4'!E$23*1000000</f>
        <v>1358.6238993686877</v>
      </c>
      <c r="F12" s="178">
        <f>'3.3.6.3'!F12/'3.3.6.4'!F$23*1000000</f>
        <v>1391.1632012944365</v>
      </c>
      <c r="G12" s="178">
        <f>'3.3.6.3'!G12/'3.3.6.4'!G$23*1000000</f>
        <v>1416.9529861350297</v>
      </c>
      <c r="H12" s="178">
        <f>'3.3.6.3'!H12/'3.3.6.4'!H$23*1000000</f>
        <v>1365.8632777087212</v>
      </c>
      <c r="I12" s="178">
        <f>'3.3.6.3'!I12/'3.3.6.4'!I$23*1000000</f>
        <v>1367.8026659684253</v>
      </c>
      <c r="J12" s="178">
        <f>'3.3.6.3'!J12/'3.3.6.4'!J$23*1000000</f>
        <v>1467.0021449766923</v>
      </c>
      <c r="K12" s="178">
        <f>'3.3.6.3'!K12/'3.3.6.4'!K$23*1000000</f>
        <v>1490.0508236411374</v>
      </c>
      <c r="L12" s="178">
        <f>'3.3.6.3'!L12/'3.3.6.4'!L$23*1000000</f>
        <v>1619.9054597681923</v>
      </c>
      <c r="M12" s="178">
        <f>'3.3.6.3'!M12/'3.3.6.4'!M$23*1000000</f>
        <v>1746.6685784107458</v>
      </c>
      <c r="N12" s="178">
        <f>'3.3.6.3'!N12/'3.3.6.4'!N$23*1000000</f>
        <v>1901.2200264151754</v>
      </c>
      <c r="O12" s="178">
        <f>'3.3.6.3'!O12/'3.3.6.4'!O$23*1000000</f>
        <v>2054.3407456775576</v>
      </c>
      <c r="P12" s="178">
        <f>'3.3.6.3'!P12/'3.3.6.4'!P$23*1000000</f>
        <v>1917.2575163479019</v>
      </c>
    </row>
    <row r="13" spans="1:16" s="69" customFormat="1" ht="15" customHeight="1">
      <c r="A13" s="67">
        <v>7</v>
      </c>
      <c r="B13" s="177" t="s">
        <v>740</v>
      </c>
      <c r="C13" s="175" t="s">
        <v>155</v>
      </c>
      <c r="D13" s="178">
        <f>'3.3.6.3'!D13/'3.3.6.4'!D$23*1000000</f>
        <v>20355.643801466773</v>
      </c>
      <c r="E13" s="178">
        <f>'3.3.6.3'!E13/'3.3.6.4'!E$23*1000000</f>
        <v>19887.054675746844</v>
      </c>
      <c r="F13" s="178">
        <f>'3.3.6.3'!F13/'3.3.6.4'!F$23*1000000</f>
        <v>19663.508924914557</v>
      </c>
      <c r="G13" s="178">
        <f>'3.3.6.3'!G13/'3.3.6.4'!G$23*1000000</f>
        <v>19107.061410746013</v>
      </c>
      <c r="H13" s="178">
        <f>'3.3.6.3'!H13/'3.3.6.4'!H$23*1000000</f>
        <v>18442.634297670018</v>
      </c>
      <c r="I13" s="178">
        <f>'3.3.6.3'!I13/'3.3.6.4'!I$23*1000000</f>
        <v>17862.712765773122</v>
      </c>
      <c r="J13" s="178">
        <f>'3.3.6.3'!J13/'3.3.6.4'!J$23*1000000</f>
        <v>17586.246929701378</v>
      </c>
      <c r="K13" s="178">
        <f>'3.3.6.3'!K13/'3.3.6.4'!K$23*1000000</f>
        <v>17215.354359727844</v>
      </c>
      <c r="L13" s="178">
        <f>'3.3.6.3'!L13/'3.3.6.4'!L$23*1000000</f>
        <v>17262.822353385425</v>
      </c>
      <c r="M13" s="178">
        <f>'3.3.6.3'!M13/'3.3.6.4'!M$23*1000000</f>
        <v>17030.648943441931</v>
      </c>
      <c r="N13" s="178">
        <f>'3.3.6.3'!N13/'3.3.6.4'!N$23*1000000</f>
        <v>16714.656023431708</v>
      </c>
      <c r="O13" s="178">
        <f>'3.3.6.3'!O13/'3.3.6.4'!O$23*1000000</f>
        <v>16748.289983183044</v>
      </c>
      <c r="P13" s="178">
        <f>'3.3.6.3'!P13/'3.3.6.4'!P$23*1000000</f>
        <v>16332.863406739489</v>
      </c>
    </row>
    <row r="14" spans="1:16" s="69" customFormat="1" ht="20.100000000000001" customHeight="1">
      <c r="A14" s="67"/>
      <c r="B14" s="179" t="s">
        <v>34</v>
      </c>
      <c r="C14" s="180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</row>
    <row r="15" spans="1:16" s="69" customFormat="1" ht="15" customHeight="1">
      <c r="A15" s="67">
        <v>8</v>
      </c>
      <c r="B15" s="177" t="s">
        <v>21</v>
      </c>
      <c r="C15" s="175" t="s">
        <v>155</v>
      </c>
      <c r="D15" s="178">
        <f>'3.3.6.3'!D15/'3.3.6.4'!D$23*1000000</f>
        <v>15683.290694924159</v>
      </c>
      <c r="E15" s="178">
        <f>'3.3.6.3'!E15/'3.3.6.4'!E$23*1000000</f>
        <v>15235.598934067506</v>
      </c>
      <c r="F15" s="178">
        <f>'3.3.6.3'!F15/'3.3.6.4'!F$23*1000000</f>
        <v>14916.791029562521</v>
      </c>
      <c r="G15" s="178">
        <f>'3.3.6.3'!G15/'3.3.6.4'!G$23*1000000</f>
        <v>14226.107885595915</v>
      </c>
      <c r="H15" s="178">
        <f>'3.3.6.3'!H15/'3.3.6.4'!H$23*1000000</f>
        <v>13580.11259834283</v>
      </c>
      <c r="I15" s="178">
        <f>'3.3.6.3'!I15/'3.3.6.4'!I$23*1000000</f>
        <v>13027.533276353846</v>
      </c>
      <c r="J15" s="178">
        <f>'3.3.6.3'!J15/'3.3.6.4'!J$23*1000000</f>
        <v>12799.970383879596</v>
      </c>
      <c r="K15" s="178">
        <f>'3.3.6.3'!K15/'3.3.6.4'!K$23*1000000</f>
        <v>12358.300467550347</v>
      </c>
      <c r="L15" s="178">
        <f>'3.3.6.3'!L15/'3.3.6.4'!L$23*1000000</f>
        <v>12523.575790267287</v>
      </c>
      <c r="M15" s="178">
        <f>'3.3.6.3'!M15/'3.3.6.4'!M$23*1000000</f>
        <v>12262.782855539448</v>
      </c>
      <c r="N15" s="178">
        <f>'3.3.6.3'!N15/'3.3.6.4'!N$23*1000000</f>
        <v>11767.348113960472</v>
      </c>
      <c r="O15" s="178">
        <f>'3.3.6.3'!O15/'3.3.6.4'!O$23*1000000</f>
        <v>11906.267024971201</v>
      </c>
      <c r="P15" s="178">
        <f>'3.3.6.3'!P15/'3.3.6.4'!P$23*1000000</f>
        <v>11485.32391057419</v>
      </c>
    </row>
    <row r="16" spans="1:16" s="69" customFormat="1" ht="15" customHeight="1">
      <c r="A16" s="67">
        <v>9</v>
      </c>
      <c r="B16" s="177" t="s">
        <v>1150</v>
      </c>
      <c r="C16" s="175" t="s">
        <v>155</v>
      </c>
      <c r="D16" s="178">
        <f>'3.3.6.3'!D16/'3.3.6.4'!D$23*1000000</f>
        <v>2047.1670397430062</v>
      </c>
      <c r="E16" s="178">
        <f>'3.3.6.3'!E16/'3.3.6.4'!E$23*1000000</f>
        <v>2017.3533737999423</v>
      </c>
      <c r="F16" s="178">
        <f>'3.3.6.3'!F16/'3.3.6.4'!F$23*1000000</f>
        <v>2043.698649039409</v>
      </c>
      <c r="G16" s="178">
        <f>'3.3.6.3'!G16/'3.3.6.4'!G$23*1000000</f>
        <v>2120.6034862711886</v>
      </c>
      <c r="H16" s="178">
        <f>'3.3.6.3'!H16/'3.3.6.4'!H$23*1000000</f>
        <v>2077.2147785616476</v>
      </c>
      <c r="I16" s="178">
        <f>'3.3.6.3'!I16/'3.3.6.4'!I$23*1000000</f>
        <v>2039.8950211191991</v>
      </c>
      <c r="J16" s="178">
        <f>'3.3.6.3'!J16/'3.3.6.4'!J$23*1000000</f>
        <v>2007.4681558299587</v>
      </c>
      <c r="K16" s="178">
        <f>'3.3.6.3'!K16/'3.3.6.4'!K$23*1000000</f>
        <v>2064.7047963783998</v>
      </c>
      <c r="L16" s="178">
        <f>'3.3.6.3'!L16/'3.3.6.4'!L$23*1000000</f>
        <v>2021.2440817226609</v>
      </c>
      <c r="M16" s="178">
        <f>'3.3.6.3'!M16/'3.3.6.4'!M$23*1000000</f>
        <v>2070.0664759232245</v>
      </c>
      <c r="N16" s="178">
        <f>'3.3.6.3'!N16/'3.3.6.4'!N$23*1000000</f>
        <v>2108.3996723692549</v>
      </c>
      <c r="O16" s="178">
        <f>'3.3.6.3'!O16/'3.3.6.4'!O$23*1000000</f>
        <v>2073.0042869933291</v>
      </c>
      <c r="P16" s="178">
        <f>'3.3.6.3'!P16/'3.3.6.4'!P$23*1000000</f>
        <v>2066.7224126181031</v>
      </c>
    </row>
    <row r="17" spans="1:17" s="69" customFormat="1" ht="15" customHeight="1">
      <c r="A17" s="67">
        <v>10</v>
      </c>
      <c r="B17" s="177" t="s">
        <v>1151</v>
      </c>
      <c r="C17" s="175" t="s">
        <v>155</v>
      </c>
      <c r="D17" s="178">
        <f>'3.3.6.3'!D17/'3.3.6.4'!D$23*1000000</f>
        <v>949.74777864515784</v>
      </c>
      <c r="E17" s="178">
        <f>'3.3.6.3'!E17/'3.3.6.4'!E$23*1000000</f>
        <v>940.40690825260538</v>
      </c>
      <c r="F17" s="178">
        <f>'3.3.6.3'!F17/'3.3.6.4'!F$23*1000000</f>
        <v>982.15828075754837</v>
      </c>
      <c r="G17" s="178">
        <f>'3.3.6.3'!G17/'3.3.6.4'!G$23*1000000</f>
        <v>1015.7369119152125</v>
      </c>
      <c r="H17" s="178">
        <f>'3.3.6.3'!H17/'3.3.6.4'!H$23*1000000</f>
        <v>1028.3621288930458</v>
      </c>
      <c r="I17" s="178">
        <f>'3.3.6.3'!I17/'3.3.6.4'!I$23*1000000</f>
        <v>1033.3298994155473</v>
      </c>
      <c r="J17" s="178">
        <f>'3.3.6.3'!J17/'3.3.6.4'!J$23*1000000</f>
        <v>1033.854302894893</v>
      </c>
      <c r="K17" s="178">
        <f>'3.3.6.3'!K17/'3.3.6.4'!K$23*1000000</f>
        <v>1045.9258031215136</v>
      </c>
      <c r="L17" s="178">
        <f>'3.3.6.3'!L17/'3.3.6.4'!L$23*1000000</f>
        <v>1019.28088035642</v>
      </c>
      <c r="M17" s="178">
        <f>'3.3.6.3'!M17/'3.3.6.4'!M$23*1000000</f>
        <v>1010.6307978579426</v>
      </c>
      <c r="N17" s="178">
        <f>'3.3.6.3'!N17/'3.3.6.4'!N$23*1000000</f>
        <v>1036.4960665318463</v>
      </c>
      <c r="O17" s="178">
        <f>'3.3.6.3'!O17/'3.3.6.4'!O$23*1000000</f>
        <v>1008.1869104680624</v>
      </c>
      <c r="P17" s="178">
        <f>'3.3.6.3'!P17/'3.3.6.4'!P$23*1000000</f>
        <v>1028.2549134466401</v>
      </c>
    </row>
    <row r="18" spans="1:17" s="69" customFormat="1" ht="15" customHeight="1">
      <c r="A18" s="67">
        <v>11</v>
      </c>
      <c r="B18" s="177" t="s">
        <v>1138</v>
      </c>
      <c r="C18" s="175" t="s">
        <v>155</v>
      </c>
      <c r="D18" s="178">
        <f>'3.3.6.3'!D18/'3.3.6.4'!D$23*1000000</f>
        <v>1367.450373153797</v>
      </c>
      <c r="E18" s="178">
        <f>'3.3.6.3'!E18/'3.3.6.4'!E$23*1000000</f>
        <v>1382.5589312437451</v>
      </c>
      <c r="F18" s="178">
        <f>'3.3.6.3'!F18/'3.3.6.4'!F$23*1000000</f>
        <v>1406.6483686585</v>
      </c>
      <c r="G18" s="178">
        <f>'3.3.6.3'!G18/'3.3.6.4'!G$23*1000000</f>
        <v>1426.2807731209073</v>
      </c>
      <c r="H18" s="178">
        <f>'3.3.6.3'!H18/'3.3.6.4'!H$23*1000000</f>
        <v>1436.9107474209761</v>
      </c>
      <c r="I18" s="178">
        <f>'3.3.6.3'!I18/'3.3.6.4'!I$23*1000000</f>
        <v>1442.2825243170605</v>
      </c>
      <c r="J18" s="178">
        <f>'3.3.6.3'!J18/'3.3.6.4'!J$23*1000000</f>
        <v>1427.0960613008267</v>
      </c>
      <c r="K18" s="178">
        <f>'3.3.6.3'!K18/'3.3.6.4'!K$23*1000000</f>
        <v>1432.2942291699092</v>
      </c>
      <c r="L18" s="178">
        <f>'3.3.6.3'!L18/'3.3.6.4'!L$23*1000000</f>
        <v>1393.7446529171459</v>
      </c>
      <c r="M18" s="178">
        <f>'3.3.6.3'!M18/'3.3.6.4'!M$23*1000000</f>
        <v>1386.4332616602542</v>
      </c>
      <c r="N18" s="178">
        <f>'3.3.6.3'!N18/'3.3.6.4'!N$23*1000000</f>
        <v>1482.4514793041437</v>
      </c>
      <c r="O18" s="178">
        <f>'3.3.6.3'!O18/'3.3.6.4'!O$23*1000000</f>
        <v>1450.061590642742</v>
      </c>
      <c r="P18" s="178">
        <f>'3.3.6.3'!P18/'3.3.6.4'!P$23*1000000</f>
        <v>1435.8138666762575</v>
      </c>
    </row>
    <row r="19" spans="1:17" s="69" customFormat="1" ht="15" customHeight="1">
      <c r="A19" s="67">
        <v>12</v>
      </c>
      <c r="B19" s="177" t="s">
        <v>26</v>
      </c>
      <c r="C19" s="175" t="s">
        <v>155</v>
      </c>
      <c r="D19" s="178">
        <f>'3.3.6.3'!D19/'3.3.6.4'!D$23*1000000</f>
        <v>307.98791500065283</v>
      </c>
      <c r="E19" s="178">
        <f>'3.3.6.3'!E19/'3.3.6.4'!E$23*1000000</f>
        <v>311.13652838304245</v>
      </c>
      <c r="F19" s="178">
        <f>'3.3.6.3'!F19/'3.3.6.4'!F$23*1000000</f>
        <v>314.2125968965799</v>
      </c>
      <c r="G19" s="178">
        <f>'3.3.6.3'!G19/'3.3.6.4'!G$23*1000000</f>
        <v>318.33235384278663</v>
      </c>
      <c r="H19" s="178">
        <f>'3.3.6.3'!H19/'3.3.6.4'!H$23*1000000</f>
        <v>320.03404445151875</v>
      </c>
      <c r="I19" s="178">
        <f>'3.3.6.3'!I19/'3.3.6.4'!I$23*1000000</f>
        <v>319.67204456747044</v>
      </c>
      <c r="J19" s="178">
        <f>'3.3.6.3'!J19/'3.3.6.4'!J$23*1000000</f>
        <v>317.85802579610339</v>
      </c>
      <c r="K19" s="178">
        <f>'3.3.6.3'!K19/'3.3.6.4'!K$23*1000000</f>
        <v>314.12906350767423</v>
      </c>
      <c r="L19" s="178">
        <f>'3.3.6.3'!L19/'3.3.6.4'!L$23*1000000</f>
        <v>304.97694812191372</v>
      </c>
      <c r="M19" s="178">
        <f>'3.3.6.3'!M19/'3.3.6.4'!M$23*1000000</f>
        <v>300.73555246106469</v>
      </c>
      <c r="N19" s="178">
        <f>'3.3.6.3'!N19/'3.3.6.4'!N$23*1000000</f>
        <v>319.96069126598854</v>
      </c>
      <c r="O19" s="178">
        <f>'3.3.6.3'!O19/'3.3.6.4'!O$23*1000000</f>
        <v>310.77017010771431</v>
      </c>
      <c r="P19" s="178">
        <f>'3.3.6.3'!P19/'3.3.6.4'!P$23*1000000</f>
        <v>316.74830342429573</v>
      </c>
    </row>
    <row r="20" spans="1:17" s="69" customFormat="1" ht="15" customHeight="1">
      <c r="A20" s="67">
        <v>13</v>
      </c>
      <c r="B20" s="177" t="s">
        <v>740</v>
      </c>
      <c r="C20" s="175" t="s">
        <v>155</v>
      </c>
      <c r="D20" s="178">
        <f>'3.3.6.3'!D20/'3.3.6.4'!D$23*1000000</f>
        <v>20355.643801466769</v>
      </c>
      <c r="E20" s="178">
        <f>'3.3.6.3'!E20/'3.3.6.4'!E$23*1000000</f>
        <v>19887.054675746844</v>
      </c>
      <c r="F20" s="178">
        <f>'3.3.6.3'!F20/'3.3.6.4'!F$23*1000000</f>
        <v>19663.508924914557</v>
      </c>
      <c r="G20" s="178">
        <f>'3.3.6.3'!G20/'3.3.6.4'!G$23*1000000</f>
        <v>19107.06141074601</v>
      </c>
      <c r="H20" s="178">
        <f>'3.3.6.3'!H20/'3.3.6.4'!H$23*1000000</f>
        <v>18442.634297670025</v>
      </c>
      <c r="I20" s="178">
        <f>'3.3.6.3'!I20/'3.3.6.4'!I$23*1000000</f>
        <v>17862.712765773129</v>
      </c>
      <c r="J20" s="178">
        <f>'3.3.6.3'!J20/'3.3.6.4'!J$23*1000000</f>
        <v>17586.246929701378</v>
      </c>
      <c r="K20" s="178">
        <f>'3.3.6.3'!K20/'3.3.6.4'!K$23*1000000</f>
        <v>17215.354359727837</v>
      </c>
      <c r="L20" s="178">
        <f>'3.3.6.3'!L20/'3.3.6.4'!L$23*1000000</f>
        <v>17262.822353385425</v>
      </c>
      <c r="M20" s="178">
        <f>'3.3.6.3'!M20/'3.3.6.4'!M$23*1000000</f>
        <v>17030.648943441931</v>
      </c>
      <c r="N20" s="178">
        <f>'3.3.6.3'!N20/'3.3.6.4'!N$23*1000000</f>
        <v>16714.656023431704</v>
      </c>
      <c r="O20" s="178">
        <f>'3.3.6.3'!O20/'3.3.6.4'!O$23*1000000</f>
        <v>16748.289983183044</v>
      </c>
      <c r="P20" s="178">
        <f>'3.3.6.3'!P20/'3.3.6.4'!P$23*1000000</f>
        <v>16332.863406739489</v>
      </c>
    </row>
    <row r="21" spans="1:17" s="69" customFormat="1" ht="15" customHeight="1">
      <c r="A21" s="67">
        <v>14</v>
      </c>
      <c r="B21" s="177" t="s">
        <v>1147</v>
      </c>
      <c r="C21" s="175" t="s">
        <v>155</v>
      </c>
      <c r="D21" s="178">
        <f>'3.3.6.3'!D21/'3.3.6.4'!D$23*1000000</f>
        <v>18560.130334639263</v>
      </c>
      <c r="E21" s="178">
        <f>'3.3.6.3'!E21/'3.3.6.4'!E$23*1000000</f>
        <v>20147.855337296824</v>
      </c>
      <c r="F21" s="178">
        <f>'3.3.6.3'!F21/'3.3.6.4'!F$23*1000000</f>
        <v>19067.673758059929</v>
      </c>
      <c r="G21" s="178">
        <f>'3.3.6.3'!G21/'3.3.6.4'!G$23*1000000</f>
        <v>19397.062356933071</v>
      </c>
      <c r="H21" s="178">
        <f>'3.3.6.3'!H21/'3.3.6.4'!H$23*1000000</f>
        <v>18540.353857524184</v>
      </c>
      <c r="I21" s="178">
        <f>'3.3.6.3'!I21/'3.3.6.4'!I$23*1000000</f>
        <v>18094.861817667075</v>
      </c>
      <c r="J21" s="178">
        <f>'3.3.6.3'!J21/'3.3.6.4'!J$23*1000000</f>
        <v>18026.860428770873</v>
      </c>
      <c r="K21" s="178">
        <f>'3.3.6.3'!K21/'3.3.6.4'!K$23*1000000</f>
        <v>15479.613915566393</v>
      </c>
      <c r="L21" s="178">
        <f>'3.3.6.3'!L21/'3.3.6.4'!L$23*1000000</f>
        <v>17419.330125398243</v>
      </c>
      <c r="M21" s="178">
        <f>'3.3.6.3'!M21/'3.3.6.4'!M$23*1000000</f>
        <v>16849.036358891961</v>
      </c>
      <c r="N21" s="178">
        <f>'3.3.6.3'!N21/'3.3.6.4'!N$23*1000000</f>
        <v>18166.569628195233</v>
      </c>
      <c r="O21" s="178">
        <f>'3.3.6.3'!O21/'3.3.6.4'!O$23*1000000</f>
        <v>15822.5379135935</v>
      </c>
      <c r="P21" s="178">
        <f>'3.3.6.3'!P21/'3.3.6.4'!P$23*1000000</f>
        <v>16380.018335123752</v>
      </c>
    </row>
    <row r="22" spans="1:17" s="69" customFormat="1" ht="12.95" customHeight="1">
      <c r="A22" s="67"/>
      <c r="B22" s="177"/>
      <c r="C22" s="175"/>
      <c r="D22" s="178"/>
      <c r="E22" s="178"/>
      <c r="F22" s="178"/>
      <c r="G22" s="178"/>
      <c r="H22" s="178"/>
      <c r="I22" s="178"/>
      <c r="J22" s="178"/>
      <c r="K22" s="183"/>
      <c r="L22" s="183"/>
      <c r="M22" s="183"/>
      <c r="N22" s="183"/>
      <c r="O22" s="183"/>
      <c r="P22" s="183"/>
    </row>
    <row r="23" spans="1:17" s="69" customFormat="1" ht="15" customHeight="1">
      <c r="A23" s="67">
        <v>15</v>
      </c>
      <c r="B23" s="177" t="s">
        <v>1152</v>
      </c>
      <c r="C23" s="175">
        <v>1000</v>
      </c>
      <c r="D23" s="178">
        <v>37711</v>
      </c>
      <c r="E23" s="178">
        <v>38013</v>
      </c>
      <c r="F23" s="178">
        <v>38229</v>
      </c>
      <c r="G23" s="178">
        <v>38453</v>
      </c>
      <c r="H23" s="178">
        <v>38606</v>
      </c>
      <c r="I23" s="178">
        <v>38897.472429659123</v>
      </c>
      <c r="J23" s="178">
        <v>39620</v>
      </c>
      <c r="K23" s="178">
        <v>39722</v>
      </c>
      <c r="L23" s="178">
        <v>40076</v>
      </c>
      <c r="M23" s="178">
        <v>40189</v>
      </c>
      <c r="N23" s="178">
        <v>40301</v>
      </c>
      <c r="O23" s="178">
        <v>40439</v>
      </c>
      <c r="P23" s="178">
        <v>40657</v>
      </c>
    </row>
    <row r="24" spans="1:17" s="69" customFormat="1" ht="12.95" customHeight="1">
      <c r="A24" s="67"/>
      <c r="B24" s="177"/>
      <c r="C24" s="175"/>
      <c r="D24" s="178"/>
      <c r="E24" s="178"/>
      <c r="F24" s="178"/>
      <c r="G24" s="178"/>
      <c r="H24" s="178"/>
      <c r="I24" s="178"/>
      <c r="J24" s="178"/>
      <c r="K24" s="183"/>
      <c r="L24" s="183"/>
      <c r="M24" s="183"/>
      <c r="N24" s="183"/>
      <c r="O24" s="183"/>
      <c r="P24" s="183"/>
    </row>
    <row r="25" spans="1:17" s="172" customFormat="1" ht="20.100000000000001" customHeight="1">
      <c r="A25" s="113"/>
      <c r="C25" s="173"/>
      <c r="D25" s="778" t="s">
        <v>39</v>
      </c>
      <c r="E25" s="778"/>
      <c r="F25" s="778"/>
      <c r="G25" s="778"/>
      <c r="H25" s="778"/>
      <c r="I25" s="778"/>
      <c r="J25" s="778"/>
      <c r="K25" s="778"/>
      <c r="L25" s="778"/>
      <c r="M25" s="778"/>
      <c r="N25" s="778"/>
      <c r="O25" s="778"/>
      <c r="P25" s="778"/>
      <c r="Q25" s="437"/>
    </row>
    <row r="26" spans="1:17" s="69" customFormat="1" ht="20.100000000000001" customHeight="1">
      <c r="A26" s="67"/>
      <c r="B26" s="174" t="s">
        <v>32</v>
      </c>
      <c r="C26" s="175"/>
      <c r="D26" s="176"/>
      <c r="E26" s="176"/>
      <c r="F26" s="176"/>
      <c r="G26" s="176"/>
      <c r="H26" s="176"/>
      <c r="I26" s="176"/>
      <c r="J26" s="176"/>
      <c r="K26" s="183"/>
      <c r="L26" s="183"/>
      <c r="M26" s="183"/>
      <c r="N26" s="183"/>
      <c r="O26" s="183"/>
      <c r="P26" s="183"/>
    </row>
    <row r="27" spans="1:17" s="69" customFormat="1" ht="15" customHeight="1">
      <c r="A27" s="67">
        <v>16</v>
      </c>
      <c r="B27" s="177" t="s">
        <v>20</v>
      </c>
      <c r="C27" s="175" t="s">
        <v>38</v>
      </c>
      <c r="D27" s="400">
        <f t="shared" ref="D27:K27" si="0">D7/D$13*100</f>
        <v>30.417857999789412</v>
      </c>
      <c r="E27" s="400">
        <f t="shared" si="0"/>
        <v>30.189794434955513</v>
      </c>
      <c r="F27" s="400">
        <f t="shared" si="0"/>
        <v>27.930039586858342</v>
      </c>
      <c r="G27" s="400">
        <f t="shared" si="0"/>
        <v>26.468456277142028</v>
      </c>
      <c r="H27" s="400">
        <f t="shared" si="0"/>
        <v>25.91082256209955</v>
      </c>
      <c r="I27" s="400">
        <f t="shared" si="0"/>
        <v>25.130101947215255</v>
      </c>
      <c r="J27" s="400">
        <f t="shared" si="0"/>
        <v>23.512704987828066</v>
      </c>
      <c r="K27" s="400">
        <f t="shared" si="0"/>
        <v>22.358461329955308</v>
      </c>
      <c r="L27" s="400">
        <f t="shared" ref="L27:M33" si="1">L7/L$13*100</f>
        <v>22.30346434754636</v>
      </c>
      <c r="M27" s="400">
        <f t="shared" si="1"/>
        <v>21.602703382911624</v>
      </c>
      <c r="N27" s="400">
        <f t="shared" ref="N27:P33" si="2">N7/N$13*100</f>
        <v>21.041524024436342</v>
      </c>
      <c r="O27" s="400">
        <f t="shared" ref="O27" si="3">O7/O$13*100</f>
        <v>19.510384418504827</v>
      </c>
      <c r="P27" s="400">
        <f t="shared" si="2"/>
        <v>20.064693434286454</v>
      </c>
    </row>
    <row r="28" spans="1:17" s="69" customFormat="1" ht="15" customHeight="1">
      <c r="A28" s="67">
        <v>17</v>
      </c>
      <c r="B28" s="177" t="s">
        <v>27</v>
      </c>
      <c r="C28" s="175" t="s">
        <v>38</v>
      </c>
      <c r="D28" s="400">
        <f t="shared" ref="D28:K28" si="4">D8/D$13*100</f>
        <v>38.698551976055299</v>
      </c>
      <c r="E28" s="400">
        <f t="shared" si="4"/>
        <v>38.563552214867791</v>
      </c>
      <c r="F28" s="400">
        <f t="shared" si="4"/>
        <v>39.790154286152458</v>
      </c>
      <c r="G28" s="400">
        <f t="shared" si="4"/>
        <v>40.07262940707259</v>
      </c>
      <c r="H28" s="400">
        <f t="shared" si="4"/>
        <v>39.650783389661001</v>
      </c>
      <c r="I28" s="400">
        <f t="shared" si="4"/>
        <v>39.654828722341627</v>
      </c>
      <c r="J28" s="400">
        <f t="shared" si="4"/>
        <v>40.037366443417163</v>
      </c>
      <c r="K28" s="400">
        <f t="shared" si="4"/>
        <v>39.830466509362111</v>
      </c>
      <c r="L28" s="400">
        <f t="shared" si="1"/>
        <v>39.564853095210864</v>
      </c>
      <c r="M28" s="400">
        <f t="shared" si="1"/>
        <v>39.008458738060504</v>
      </c>
      <c r="N28" s="400">
        <f t="shared" si="2"/>
        <v>38.058923303412683</v>
      </c>
      <c r="O28" s="400">
        <f t="shared" ref="O28" si="5">O8/O$13*100</f>
        <v>38.087731438243786</v>
      </c>
      <c r="P28" s="400">
        <f t="shared" si="2"/>
        <v>39.166915628472779</v>
      </c>
    </row>
    <row r="29" spans="1:17" s="69" customFormat="1" ht="15" customHeight="1">
      <c r="A29" s="67">
        <v>18</v>
      </c>
      <c r="B29" s="177" t="s">
        <v>28</v>
      </c>
      <c r="C29" s="175" t="s">
        <v>38</v>
      </c>
      <c r="D29" s="400">
        <f t="shared" ref="D29:K29" si="6">D9/D$13*100</f>
        <v>17.259708176803191</v>
      </c>
      <c r="E29" s="400">
        <f t="shared" si="6"/>
        <v>17.741136679422656</v>
      </c>
      <c r="F29" s="400">
        <f t="shared" si="6"/>
        <v>18.281283210090596</v>
      </c>
      <c r="G29" s="400">
        <f t="shared" si="6"/>
        <v>18.876271545763739</v>
      </c>
      <c r="H29" s="400">
        <f t="shared" si="6"/>
        <v>19.626018556770859</v>
      </c>
      <c r="I29" s="400">
        <f t="shared" si="6"/>
        <v>20.272578467282621</v>
      </c>
      <c r="J29" s="400">
        <f t="shared" si="6"/>
        <v>20.3620333599088</v>
      </c>
      <c r="K29" s="400">
        <f t="shared" si="6"/>
        <v>20.691739071365202</v>
      </c>
      <c r="L29" s="400">
        <f t="shared" si="1"/>
        <v>20.213735714047854</v>
      </c>
      <c r="M29" s="400">
        <f t="shared" si="1"/>
        <v>20.360358134764578</v>
      </c>
      <c r="N29" s="400">
        <f t="shared" si="2"/>
        <v>20.763192004671343</v>
      </c>
      <c r="O29" s="400">
        <f t="shared" ref="O29" si="7">O9/O$13*100</f>
        <v>20.308278323417056</v>
      </c>
      <c r="P29" s="400">
        <f t="shared" si="2"/>
        <v>20.623401281859678</v>
      </c>
    </row>
    <row r="30" spans="1:17" s="69" customFormat="1" ht="15" customHeight="1">
      <c r="A30" s="67">
        <v>19</v>
      </c>
      <c r="B30" s="177" t="s">
        <v>648</v>
      </c>
      <c r="C30" s="175" t="s">
        <v>38</v>
      </c>
      <c r="D30" s="400">
        <f t="shared" ref="D30:K30" si="8">D10/D$13*100</f>
        <v>5.187887700243663</v>
      </c>
      <c r="E30" s="400">
        <f t="shared" si="8"/>
        <v>4.7978254089747248</v>
      </c>
      <c r="F30" s="400">
        <f t="shared" si="8"/>
        <v>5.1786345312162041</v>
      </c>
      <c r="G30" s="400">
        <f t="shared" si="8"/>
        <v>5.7996613182843246</v>
      </c>
      <c r="H30" s="400">
        <f t="shared" si="8"/>
        <v>6.2325538937107083</v>
      </c>
      <c r="I30" s="400">
        <f t="shared" si="8"/>
        <v>6.0171031127795676</v>
      </c>
      <c r="J30" s="400">
        <f t="shared" si="8"/>
        <v>6.1406963572751874</v>
      </c>
      <c r="K30" s="400">
        <f t="shared" si="8"/>
        <v>6.7477343167109307</v>
      </c>
      <c r="L30" s="400">
        <f t="shared" si="1"/>
        <v>6.704782621559839</v>
      </c>
      <c r="M30" s="400">
        <f t="shared" si="1"/>
        <v>7.218786923429561</v>
      </c>
      <c r="N30" s="400">
        <f t="shared" si="2"/>
        <v>6.8276657920911852</v>
      </c>
      <c r="O30" s="400">
        <f t="shared" ref="O30" si="9">O10/O$13*100</f>
        <v>7.2587315357774891</v>
      </c>
      <c r="P30" s="400">
        <f t="shared" si="2"/>
        <v>7.1120277413998583</v>
      </c>
    </row>
    <row r="31" spans="1:17" s="69" customFormat="1" ht="15" customHeight="1">
      <c r="A31" s="67">
        <v>20</v>
      </c>
      <c r="B31" s="177" t="s">
        <v>29</v>
      </c>
      <c r="C31" s="175" t="s">
        <v>38</v>
      </c>
      <c r="D31" s="400">
        <f t="shared" ref="D31:K31" si="10">D11/D$13*100</f>
        <v>1.9102689954222238</v>
      </c>
      <c r="E31" s="400">
        <f t="shared" si="10"/>
        <v>1.8759913367743681</v>
      </c>
      <c r="F31" s="400">
        <f t="shared" si="10"/>
        <v>1.7450412329864249</v>
      </c>
      <c r="G31" s="400">
        <f t="shared" si="10"/>
        <v>1.3671211282962381</v>
      </c>
      <c r="H31" s="400">
        <f t="shared" si="10"/>
        <v>1.1738119374064744</v>
      </c>
      <c r="I31" s="400">
        <f t="shared" si="10"/>
        <v>1.2680812488215425</v>
      </c>
      <c r="J31" s="400">
        <f t="shared" si="10"/>
        <v>1.6054409378963235</v>
      </c>
      <c r="K31" s="400">
        <f t="shared" si="10"/>
        <v>1.7162391877533003</v>
      </c>
      <c r="L31" s="400">
        <f t="shared" si="1"/>
        <v>1.829383130645001</v>
      </c>
      <c r="M31" s="400">
        <f t="shared" si="1"/>
        <v>1.5536621539380937</v>
      </c>
      <c r="N31" s="400">
        <f t="shared" si="2"/>
        <v>1.9341262109186328</v>
      </c>
      <c r="O31" s="400">
        <f t="shared" ref="O31" si="11">O11/O$13*100</f>
        <v>2.5689011743225523</v>
      </c>
      <c r="P31" s="400">
        <f t="shared" si="2"/>
        <v>1.2943128565429787</v>
      </c>
    </row>
    <row r="32" spans="1:17" s="69" customFormat="1" ht="15" customHeight="1">
      <c r="A32" s="67">
        <v>21</v>
      </c>
      <c r="B32" s="177" t="s">
        <v>33</v>
      </c>
      <c r="C32" s="175" t="s">
        <v>38</v>
      </c>
      <c r="D32" s="400">
        <f t="shared" ref="D32:K32" si="12">D12/D$13*100</f>
        <v>6.5257251516862071</v>
      </c>
      <c r="E32" s="400">
        <f t="shared" si="12"/>
        <v>6.8316999250049362</v>
      </c>
      <c r="F32" s="400">
        <f t="shared" si="12"/>
        <v>7.0748471526959751</v>
      </c>
      <c r="G32" s="400">
        <f t="shared" si="12"/>
        <v>7.4158603234410521</v>
      </c>
      <c r="H32" s="400">
        <f t="shared" si="12"/>
        <v>7.406009660351395</v>
      </c>
      <c r="I32" s="400">
        <f t="shared" si="12"/>
        <v>7.6573065015593951</v>
      </c>
      <c r="J32" s="400">
        <f t="shared" si="12"/>
        <v>8.3417579136744369</v>
      </c>
      <c r="K32" s="400">
        <f t="shared" si="12"/>
        <v>8.6553595848531444</v>
      </c>
      <c r="L32" s="400">
        <f t="shared" si="1"/>
        <v>9.3837810909900909</v>
      </c>
      <c r="M32" s="400">
        <f t="shared" si="1"/>
        <v>10.256030666895658</v>
      </c>
      <c r="N32" s="400">
        <f t="shared" si="2"/>
        <v>11.374568664469791</v>
      </c>
      <c r="O32" s="400">
        <f t="shared" ref="O32" si="13">O12/O$13*100</f>
        <v>12.265973109734313</v>
      </c>
      <c r="P32" s="400">
        <f t="shared" si="2"/>
        <v>11.73864905743825</v>
      </c>
    </row>
    <row r="33" spans="1:16" s="69" customFormat="1" ht="15" customHeight="1">
      <c r="A33" s="67">
        <v>22</v>
      </c>
      <c r="B33" s="177" t="s">
        <v>740</v>
      </c>
      <c r="C33" s="175" t="s">
        <v>38</v>
      </c>
      <c r="D33" s="197">
        <f t="shared" ref="D33:K33" si="14">D13/D$13*100</f>
        <v>100</v>
      </c>
      <c r="E33" s="197">
        <f t="shared" si="14"/>
        <v>100</v>
      </c>
      <c r="F33" s="197">
        <f t="shared" si="14"/>
        <v>100</v>
      </c>
      <c r="G33" s="197">
        <f t="shared" si="14"/>
        <v>100</v>
      </c>
      <c r="H33" s="197">
        <f t="shared" si="14"/>
        <v>100</v>
      </c>
      <c r="I33" s="197">
        <f t="shared" si="14"/>
        <v>100</v>
      </c>
      <c r="J33" s="197">
        <f t="shared" si="14"/>
        <v>100</v>
      </c>
      <c r="K33" s="197">
        <f t="shared" si="14"/>
        <v>100</v>
      </c>
      <c r="L33" s="197">
        <f t="shared" si="1"/>
        <v>100</v>
      </c>
      <c r="M33" s="197">
        <f t="shared" si="1"/>
        <v>100</v>
      </c>
      <c r="N33" s="197">
        <f t="shared" si="2"/>
        <v>100</v>
      </c>
      <c r="O33" s="197">
        <f t="shared" ref="O33" si="15">O13/O$13*100</f>
        <v>100</v>
      </c>
      <c r="P33" s="197">
        <f t="shared" si="2"/>
        <v>100</v>
      </c>
    </row>
    <row r="34" spans="1:16" s="69" customFormat="1" ht="20.100000000000001" customHeight="1">
      <c r="A34" s="67"/>
      <c r="B34" s="179" t="s">
        <v>34</v>
      </c>
      <c r="C34" s="180"/>
      <c r="D34" s="400"/>
      <c r="E34" s="400"/>
      <c r="F34" s="400"/>
      <c r="G34" s="400"/>
      <c r="H34" s="400"/>
      <c r="I34" s="400"/>
      <c r="J34" s="400"/>
      <c r="K34" s="400"/>
      <c r="L34" s="401"/>
      <c r="M34" s="401"/>
      <c r="N34" s="401"/>
      <c r="O34" s="401"/>
      <c r="P34" s="401"/>
    </row>
    <row r="35" spans="1:16" s="69" customFormat="1" ht="15" customHeight="1">
      <c r="A35" s="67">
        <v>23</v>
      </c>
      <c r="B35" s="177" t="s">
        <v>21</v>
      </c>
      <c r="C35" s="175" t="s">
        <v>38</v>
      </c>
      <c r="D35" s="400">
        <f t="shared" ref="D35:K35" si="16">D15/D$20*100</f>
        <v>77.046399749803371</v>
      </c>
      <c r="E35" s="400">
        <f t="shared" si="16"/>
        <v>76.610635322725813</v>
      </c>
      <c r="F35" s="400">
        <f t="shared" si="16"/>
        <v>75.860270344029345</v>
      </c>
      <c r="G35" s="400">
        <f t="shared" si="16"/>
        <v>74.454713782387302</v>
      </c>
      <c r="H35" s="400">
        <f t="shared" si="16"/>
        <v>73.634343007378789</v>
      </c>
      <c r="I35" s="400">
        <f t="shared" si="16"/>
        <v>72.931437946625863</v>
      </c>
      <c r="J35" s="400">
        <f t="shared" si="16"/>
        <v>72.783979635028047</v>
      </c>
      <c r="K35" s="400">
        <f t="shared" si="16"/>
        <v>71.786500639570477</v>
      </c>
      <c r="L35" s="400">
        <f t="shared" ref="L35:M40" si="17">L15/L$20*100</f>
        <v>72.546513738590832</v>
      </c>
      <c r="M35" s="400">
        <f t="shared" si="17"/>
        <v>72.004201931844364</v>
      </c>
      <c r="N35" s="400">
        <f t="shared" ref="N35:P40" si="18">N15/N$20*100</f>
        <v>70.401377673966067</v>
      </c>
      <c r="O35" s="400">
        <f t="shared" ref="O35" si="19">O15/O$20*100</f>
        <v>71.089448755223856</v>
      </c>
      <c r="P35" s="400">
        <f t="shared" si="18"/>
        <v>70.320332843994521</v>
      </c>
    </row>
    <row r="36" spans="1:16" s="69" customFormat="1" ht="15" customHeight="1">
      <c r="A36" s="67">
        <v>24</v>
      </c>
      <c r="B36" s="177" t="s">
        <v>1150</v>
      </c>
      <c r="C36" s="175" t="s">
        <v>38</v>
      </c>
      <c r="D36" s="400">
        <f t="shared" ref="D36:K36" si="20">D16/D$20*100</f>
        <v>10.056999718159213</v>
      </c>
      <c r="E36" s="400">
        <f t="shared" si="20"/>
        <v>10.144053036974828</v>
      </c>
      <c r="F36" s="400">
        <f t="shared" si="20"/>
        <v>10.393356835971174</v>
      </c>
      <c r="G36" s="400">
        <f t="shared" si="20"/>
        <v>11.098532844399292</v>
      </c>
      <c r="H36" s="400">
        <f t="shared" si="20"/>
        <v>11.263113202998746</v>
      </c>
      <c r="I36" s="400">
        <f t="shared" si="20"/>
        <v>11.419850097057243</v>
      </c>
      <c r="J36" s="400">
        <f t="shared" si="20"/>
        <v>11.414989018717517</v>
      </c>
      <c r="K36" s="400">
        <f t="shared" si="20"/>
        <v>11.993391209003503</v>
      </c>
      <c r="L36" s="400">
        <f t="shared" si="17"/>
        <v>11.70865366245441</v>
      </c>
      <c r="M36" s="400">
        <f t="shared" si="17"/>
        <v>12.154947722766339</v>
      </c>
      <c r="N36" s="400">
        <f t="shared" si="18"/>
        <v>12.614077546158065</v>
      </c>
      <c r="O36" s="400">
        <f t="shared" ref="O36" si="21">O16/O$20*100</f>
        <v>12.377408613505214</v>
      </c>
      <c r="P36" s="400">
        <f t="shared" si="18"/>
        <v>12.65376658795361</v>
      </c>
    </row>
    <row r="37" spans="1:16" s="69" customFormat="1" ht="15" customHeight="1">
      <c r="A37" s="67">
        <v>25</v>
      </c>
      <c r="B37" s="177" t="s">
        <v>1145</v>
      </c>
      <c r="C37" s="175" t="s">
        <v>38</v>
      </c>
      <c r="D37" s="400">
        <f t="shared" ref="D37:K37" si="22">D17/D$20*100</f>
        <v>4.6657712618095708</v>
      </c>
      <c r="E37" s="400">
        <f t="shared" si="22"/>
        <v>4.7287389891851301</v>
      </c>
      <c r="F37" s="400">
        <f t="shared" si="22"/>
        <v>4.9948271415236034</v>
      </c>
      <c r="G37" s="400">
        <f t="shared" si="22"/>
        <v>5.3160289281529796</v>
      </c>
      <c r="H37" s="400">
        <f t="shared" si="22"/>
        <v>5.5760045571307852</v>
      </c>
      <c r="I37" s="400">
        <f t="shared" si="22"/>
        <v>5.7848430580797228</v>
      </c>
      <c r="J37" s="400">
        <f t="shared" si="22"/>
        <v>5.8787659870101017</v>
      </c>
      <c r="K37" s="400">
        <f t="shared" si="22"/>
        <v>6.0755403651072388</v>
      </c>
      <c r="L37" s="400">
        <f t="shared" si="17"/>
        <v>5.904485717867149</v>
      </c>
      <c r="M37" s="400">
        <f t="shared" si="17"/>
        <v>5.9341884223801742</v>
      </c>
      <c r="N37" s="400">
        <f t="shared" si="18"/>
        <v>6.201121130335066</v>
      </c>
      <c r="O37" s="400">
        <f t="shared" ref="O37" si="23">O17/O$20*100</f>
        <v>6.0196408796383558</v>
      </c>
      <c r="P37" s="400">
        <f t="shared" si="18"/>
        <v>6.2956193769571813</v>
      </c>
    </row>
    <row r="38" spans="1:16" s="69" customFormat="1" ht="15" customHeight="1">
      <c r="A38" s="67">
        <v>26</v>
      </c>
      <c r="B38" s="177" t="s">
        <v>1138</v>
      </c>
      <c r="C38" s="175" t="s">
        <v>38</v>
      </c>
      <c r="D38" s="400">
        <f t="shared" ref="D38:K38" si="24">D18/D$20*100</f>
        <v>6.7177947624297811</v>
      </c>
      <c r="E38" s="400">
        <f t="shared" si="24"/>
        <v>6.9520547601744047</v>
      </c>
      <c r="F38" s="400">
        <f t="shared" si="24"/>
        <v>7.1535979363083699</v>
      </c>
      <c r="G38" s="400">
        <f t="shared" si="24"/>
        <v>7.4646788559477404</v>
      </c>
      <c r="H38" s="400">
        <f t="shared" si="24"/>
        <v>7.7912445924414948</v>
      </c>
      <c r="I38" s="400">
        <f t="shared" si="24"/>
        <v>8.0742636531704655</v>
      </c>
      <c r="J38" s="400">
        <f t="shared" si="24"/>
        <v>8.1148414838336382</v>
      </c>
      <c r="K38" s="400">
        <f t="shared" si="24"/>
        <v>8.3198649254673427</v>
      </c>
      <c r="L38" s="400">
        <f t="shared" si="17"/>
        <v>8.0736777821490904</v>
      </c>
      <c r="M38" s="400">
        <f t="shared" si="17"/>
        <v>8.1408128736875547</v>
      </c>
      <c r="N38" s="400">
        <f t="shared" si="18"/>
        <v>8.8691713262058514</v>
      </c>
      <c r="O38" s="400">
        <f t="shared" ref="O38" si="25">O18/O$20*100</f>
        <v>8.657968020011289</v>
      </c>
      <c r="P38" s="400">
        <f t="shared" si="18"/>
        <v>8.7909500674804661</v>
      </c>
    </row>
    <row r="39" spans="1:16" s="69" customFormat="1" ht="15" customHeight="1">
      <c r="A39" s="67">
        <v>27</v>
      </c>
      <c r="B39" s="177" t="s">
        <v>26</v>
      </c>
      <c r="C39" s="175" t="s">
        <v>38</v>
      </c>
      <c r="D39" s="400">
        <f t="shared" ref="D39:K39" si="26">D19/D$20*100</f>
        <v>1.5130345077980787</v>
      </c>
      <c r="E39" s="400">
        <f t="shared" si="26"/>
        <v>1.5645178909398154</v>
      </c>
      <c r="F39" s="400">
        <f t="shared" si="26"/>
        <v>1.5979477421675146</v>
      </c>
      <c r="G39" s="400">
        <f t="shared" si="26"/>
        <v>1.6660455891126893</v>
      </c>
      <c r="H39" s="400">
        <f t="shared" si="26"/>
        <v>1.7352946400501508</v>
      </c>
      <c r="I39" s="400">
        <f t="shared" si="26"/>
        <v>1.7896052450666748</v>
      </c>
      <c r="J39" s="400">
        <f t="shared" si="26"/>
        <v>1.807423875410697</v>
      </c>
      <c r="K39" s="400">
        <f t="shared" si="26"/>
        <v>1.8247028608514824</v>
      </c>
      <c r="L39" s="400">
        <f t="shared" si="17"/>
        <v>1.7666690989385316</v>
      </c>
      <c r="M39" s="400">
        <f t="shared" si="17"/>
        <v>1.7658490493215779</v>
      </c>
      <c r="N39" s="400">
        <f t="shared" si="18"/>
        <v>1.914252323334962</v>
      </c>
      <c r="O39" s="400">
        <f t="shared" ref="O39" si="27">O19/O$20*100</f>
        <v>1.8555337316213096</v>
      </c>
      <c r="P39" s="400">
        <f t="shared" si="18"/>
        <v>1.9393311236142141</v>
      </c>
    </row>
    <row r="40" spans="1:16" s="69" customFormat="1" ht="15" customHeight="1">
      <c r="A40" s="67">
        <v>28</v>
      </c>
      <c r="B40" s="177" t="s">
        <v>740</v>
      </c>
      <c r="C40" s="175" t="s">
        <v>38</v>
      </c>
      <c r="D40" s="197">
        <f t="shared" ref="D40:K40" si="28">D20/D$20*100</f>
        <v>100</v>
      </c>
      <c r="E40" s="197">
        <f t="shared" si="28"/>
        <v>100</v>
      </c>
      <c r="F40" s="197">
        <f t="shared" si="28"/>
        <v>100</v>
      </c>
      <c r="G40" s="197">
        <f t="shared" si="28"/>
        <v>100</v>
      </c>
      <c r="H40" s="197">
        <f t="shared" si="28"/>
        <v>100</v>
      </c>
      <c r="I40" s="197">
        <f t="shared" si="28"/>
        <v>100</v>
      </c>
      <c r="J40" s="197">
        <f t="shared" si="28"/>
        <v>100</v>
      </c>
      <c r="K40" s="197">
        <f t="shared" si="28"/>
        <v>100</v>
      </c>
      <c r="L40" s="197">
        <f t="shared" si="17"/>
        <v>100</v>
      </c>
      <c r="M40" s="197">
        <f t="shared" si="17"/>
        <v>100</v>
      </c>
      <c r="N40" s="197">
        <f t="shared" si="18"/>
        <v>100</v>
      </c>
      <c r="O40" s="197">
        <f t="shared" ref="O40" si="29">O20/O$20*100</f>
        <v>100</v>
      </c>
      <c r="P40" s="197">
        <f t="shared" si="18"/>
        <v>100</v>
      </c>
    </row>
    <row r="41" spans="1:16" s="69" customFormat="1" ht="15" customHeight="1">
      <c r="A41" s="160"/>
      <c r="B41" s="51" t="s">
        <v>754</v>
      </c>
      <c r="C41" s="182"/>
      <c r="D41" s="178"/>
      <c r="E41" s="178"/>
      <c r="F41" s="178"/>
      <c r="G41" s="178"/>
      <c r="H41" s="178"/>
      <c r="I41" s="178"/>
      <c r="J41" s="178"/>
      <c r="K41" s="178"/>
    </row>
    <row r="42" spans="1:16" s="69" customFormat="1" ht="12.95" customHeight="1">
      <c r="A42" s="160"/>
      <c r="B42" s="28" t="s">
        <v>1030</v>
      </c>
      <c r="C42" s="182"/>
      <c r="D42" s="181"/>
      <c r="E42" s="181"/>
      <c r="F42" s="181"/>
      <c r="G42" s="181"/>
      <c r="H42" s="181"/>
      <c r="I42" s="181"/>
      <c r="J42" s="181"/>
    </row>
    <row r="43" spans="1:16">
      <c r="B43" s="620" t="s">
        <v>1029</v>
      </c>
      <c r="C43" s="183"/>
      <c r="D43" s="184"/>
      <c r="E43" s="184"/>
      <c r="F43" s="184"/>
      <c r="G43" s="184"/>
      <c r="H43" s="184"/>
      <c r="I43" s="184"/>
      <c r="J43" s="184"/>
    </row>
    <row r="44" spans="1:16">
      <c r="B44" s="28" t="s">
        <v>1142</v>
      </c>
    </row>
    <row r="45" spans="1:16">
      <c r="B45" s="28" t="s">
        <v>1140</v>
      </c>
    </row>
    <row r="46" spans="1:16">
      <c r="B46" s="28" t="s">
        <v>1141</v>
      </c>
    </row>
    <row r="47" spans="1:16">
      <c r="B47" s="28" t="s">
        <v>1149</v>
      </c>
      <c r="D47" s="185"/>
      <c r="E47" s="185"/>
      <c r="F47" s="185"/>
      <c r="G47" s="185"/>
      <c r="H47" s="185"/>
      <c r="I47" s="185"/>
      <c r="J47" s="185"/>
    </row>
    <row r="48" spans="1:16">
      <c r="B48" s="28" t="s">
        <v>1153</v>
      </c>
    </row>
  </sheetData>
  <mergeCells count="2">
    <mergeCell ref="A2:C2"/>
    <mergeCell ref="D25:P25"/>
  </mergeCells>
  <phoneticPr fontId="13" type="noConversion"/>
  <pageMargins left="0.78740157480314965" right="0.39370078740157483" top="0.78740157480314965" bottom="0.39370078740157483" header="0.11811023622047245" footer="0.11811023622047245"/>
  <pageSetup paperSize="9" scale="80" orientation="portrait" horizontalDpi="300" verticalDpi="1200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workbookViewId="0"/>
  </sheetViews>
  <sheetFormatPr baseColWidth="10" defaultRowHeight="12.95" customHeight="1"/>
  <cols>
    <col min="1" max="1" width="5.7109375" style="81" customWidth="1"/>
    <col min="2" max="2" width="40.7109375" style="81" customWidth="1"/>
    <col min="3" max="3" width="10.7109375" style="81" customWidth="1"/>
    <col min="4" max="6" width="10.7109375" style="68" customWidth="1"/>
    <col min="7" max="15" width="10.7109375" style="81" customWidth="1"/>
    <col min="16" max="16384" width="11.42578125" style="81"/>
  </cols>
  <sheetData>
    <row r="1" spans="1:16" ht="21">
      <c r="A1" s="34" t="s">
        <v>1036</v>
      </c>
    </row>
    <row r="2" spans="1:16" ht="18">
      <c r="A2" s="34"/>
      <c r="C2" s="622"/>
      <c r="D2" s="623"/>
      <c r="E2" s="623"/>
      <c r="F2" s="623"/>
      <c r="G2" s="623"/>
      <c r="H2" s="623"/>
      <c r="I2" s="623"/>
      <c r="J2" s="623"/>
      <c r="K2" s="623"/>
      <c r="L2" s="623"/>
    </row>
    <row r="3" spans="1:16" s="82" customFormat="1" ht="25.5">
      <c r="A3" s="9" t="s">
        <v>781</v>
      </c>
      <c r="B3" s="8" t="s">
        <v>18</v>
      </c>
      <c r="C3" s="13">
        <v>2000</v>
      </c>
      <c r="D3" s="13">
        <v>2001</v>
      </c>
      <c r="E3" s="13">
        <v>2002</v>
      </c>
      <c r="F3" s="13">
        <v>2003</v>
      </c>
      <c r="G3" s="13">
        <v>2004</v>
      </c>
      <c r="H3" s="13">
        <v>2005</v>
      </c>
      <c r="I3" s="13">
        <v>2006</v>
      </c>
      <c r="J3" s="124">
        <v>2007</v>
      </c>
      <c r="K3" s="124">
        <v>2008</v>
      </c>
      <c r="L3" s="13">
        <v>2009</v>
      </c>
      <c r="M3" s="13">
        <v>2010</v>
      </c>
      <c r="N3" s="670">
        <v>2011</v>
      </c>
      <c r="O3" s="170">
        <v>2012</v>
      </c>
      <c r="P3" s="295"/>
    </row>
    <row r="4" spans="1:16" s="82" customFormat="1" ht="21.75" customHeight="1">
      <c r="A4" s="220"/>
      <c r="B4" s="413"/>
      <c r="C4" s="785" t="s">
        <v>69</v>
      </c>
      <c r="D4" s="786"/>
      <c r="E4" s="786"/>
      <c r="F4" s="786"/>
      <c r="G4" s="786"/>
      <c r="H4" s="786"/>
      <c r="I4" s="786"/>
      <c r="J4" s="786"/>
      <c r="K4" s="786"/>
      <c r="L4" s="786"/>
      <c r="M4" s="786"/>
      <c r="N4" s="786"/>
      <c r="O4" s="786"/>
      <c r="P4" s="295"/>
    </row>
    <row r="5" spans="1:16" ht="20.100000000000001" customHeight="1">
      <c r="A5" s="275"/>
      <c r="B5" s="414"/>
      <c r="C5" s="744" t="s">
        <v>742</v>
      </c>
      <c r="D5" s="744"/>
      <c r="E5" s="744"/>
      <c r="F5" s="744"/>
      <c r="G5" s="744"/>
      <c r="H5" s="744"/>
      <c r="I5" s="744"/>
      <c r="J5" s="744"/>
      <c r="K5" s="744"/>
      <c r="L5" s="744"/>
      <c r="M5" s="744"/>
      <c r="N5" s="744"/>
      <c r="O5" s="744"/>
      <c r="P5" s="68"/>
    </row>
    <row r="6" spans="1:16" ht="15" customHeight="1">
      <c r="A6" s="79">
        <v>1</v>
      </c>
      <c r="B6" s="415" t="s">
        <v>556</v>
      </c>
      <c r="C6" s="624">
        <v>132785.48231735887</v>
      </c>
      <c r="D6" s="624">
        <v>131328.22697117334</v>
      </c>
      <c r="E6" s="624">
        <v>127963.12212512588</v>
      </c>
      <c r="F6" s="624">
        <v>121204.21460127739</v>
      </c>
      <c r="G6" s="624">
        <v>115420.03614013878</v>
      </c>
      <c r="H6" s="624">
        <v>112031.92628496802</v>
      </c>
      <c r="I6" s="624">
        <v>112492.25265680904</v>
      </c>
      <c r="J6" s="624">
        <v>108224.18849340055</v>
      </c>
      <c r="K6" s="624">
        <v>112076.46560179561</v>
      </c>
      <c r="L6" s="624">
        <v>107645.35477018172</v>
      </c>
      <c r="M6" s="624">
        <v>106628.66091904184</v>
      </c>
      <c r="N6" s="624">
        <v>108482.94527777363</v>
      </c>
      <c r="O6" s="624">
        <v>104223.23167901201</v>
      </c>
      <c r="P6" s="68"/>
    </row>
    <row r="7" spans="1:16" ht="15" customHeight="1">
      <c r="A7" s="79">
        <v>2</v>
      </c>
      <c r="B7" s="415" t="s">
        <v>1155</v>
      </c>
      <c r="C7" s="624">
        <v>13233.473469091552</v>
      </c>
      <c r="D7" s="624">
        <v>13013.859111017595</v>
      </c>
      <c r="E7" s="624">
        <v>13252.675367664202</v>
      </c>
      <c r="F7" s="624">
        <v>14124.471712921868</v>
      </c>
      <c r="G7" s="624">
        <v>13547.116257350513</v>
      </c>
      <c r="H7" s="624">
        <v>13385.907324459758</v>
      </c>
      <c r="I7" s="624">
        <v>13557.306708517433</v>
      </c>
      <c r="J7" s="624">
        <v>14038.335872005886</v>
      </c>
      <c r="K7" s="624">
        <v>13739.549786039835</v>
      </c>
      <c r="L7" s="624">
        <v>14007.679153618137</v>
      </c>
      <c r="M7" s="624">
        <v>14376.404155009666</v>
      </c>
      <c r="N7" s="624">
        <v>14197.273083006268</v>
      </c>
      <c r="O7" s="624">
        <v>14211.437534567796</v>
      </c>
      <c r="P7" s="68"/>
    </row>
    <row r="8" spans="1:16" ht="15" customHeight="1">
      <c r="A8" s="79">
        <v>3</v>
      </c>
      <c r="B8" s="415" t="s">
        <v>1156</v>
      </c>
      <c r="C8" s="624">
        <v>1261.477883113409</v>
      </c>
      <c r="D8" s="624">
        <v>872.69858250723917</v>
      </c>
      <c r="E8" s="624">
        <v>857.7287195452061</v>
      </c>
      <c r="F8" s="624">
        <v>1131.684594589492</v>
      </c>
      <c r="G8" s="624">
        <v>1103.7448862558417</v>
      </c>
      <c r="H8" s="624">
        <v>996.91387989689906</v>
      </c>
      <c r="I8" s="624">
        <v>1007.8904860519112</v>
      </c>
      <c r="J8" s="624">
        <v>953.62739124625978</v>
      </c>
      <c r="K8" s="624">
        <v>875.55228670586359</v>
      </c>
      <c r="L8" s="624">
        <v>816.17409666731658</v>
      </c>
      <c r="M8" s="624">
        <v>886.52621750223477</v>
      </c>
      <c r="N8" s="624">
        <v>816.99293601111435</v>
      </c>
      <c r="O8" s="624">
        <v>841.4241793962666</v>
      </c>
      <c r="P8" s="68"/>
    </row>
    <row r="9" spans="1:16" ht="15" customHeight="1">
      <c r="A9" s="79">
        <v>4</v>
      </c>
      <c r="B9" s="416" t="s">
        <v>593</v>
      </c>
      <c r="C9" s="625">
        <f>SUM(C6:C8)</f>
        <v>147280.43366956382</v>
      </c>
      <c r="D9" s="625">
        <f t="shared" ref="D9:O9" si="0">SUM(D6:D8)</f>
        <v>145214.78466469818</v>
      </c>
      <c r="E9" s="625">
        <f t="shared" si="0"/>
        <v>142073.5262123353</v>
      </c>
      <c r="F9" s="625">
        <f t="shared" si="0"/>
        <v>136460.37090878875</v>
      </c>
      <c r="G9" s="625">
        <f t="shared" si="0"/>
        <v>130070.89728374513</v>
      </c>
      <c r="H9" s="625">
        <f t="shared" si="0"/>
        <v>126414.74748932467</v>
      </c>
      <c r="I9" s="625">
        <f t="shared" si="0"/>
        <v>127057.44985137839</v>
      </c>
      <c r="J9" s="625">
        <f t="shared" si="0"/>
        <v>123216.1517566527</v>
      </c>
      <c r="K9" s="625">
        <f t="shared" si="0"/>
        <v>126691.56767454131</v>
      </c>
      <c r="L9" s="625">
        <f t="shared" si="0"/>
        <v>122469.20802046717</v>
      </c>
      <c r="M9" s="625">
        <f t="shared" si="0"/>
        <v>121891.59129155373</v>
      </c>
      <c r="N9" s="625">
        <f t="shared" si="0"/>
        <v>123497.21129679101</v>
      </c>
      <c r="O9" s="625">
        <f t="shared" si="0"/>
        <v>119276.09339297608</v>
      </c>
      <c r="P9" s="68"/>
    </row>
    <row r="10" spans="1:16" ht="15" customHeight="1">
      <c r="A10" s="79">
        <v>5</v>
      </c>
      <c r="B10" s="415" t="s">
        <v>1157</v>
      </c>
      <c r="C10" s="624">
        <v>179.22800218777226</v>
      </c>
      <c r="D10" s="624">
        <v>180.26400220041836</v>
      </c>
      <c r="E10" s="624">
        <v>180.11600219861177</v>
      </c>
      <c r="F10" s="624">
        <v>195.73000238920631</v>
      </c>
      <c r="G10" s="624">
        <v>191.06800233229893</v>
      </c>
      <c r="H10" s="624">
        <v>189.5140023133298</v>
      </c>
      <c r="I10" s="624">
        <v>172.86400211008919</v>
      </c>
      <c r="J10" s="624">
        <v>366.09575769805554</v>
      </c>
      <c r="K10" s="624">
        <v>176.12000214983402</v>
      </c>
      <c r="L10" s="624">
        <v>269.5080014040268</v>
      </c>
      <c r="M10" s="624">
        <v>250.04599884411061</v>
      </c>
      <c r="N10" s="624">
        <v>301.10599805199234</v>
      </c>
      <c r="O10" s="624">
        <v>295.62999808741938</v>
      </c>
      <c r="P10" s="68"/>
    </row>
    <row r="11" spans="1:16" ht="15" customHeight="1">
      <c r="A11" s="79">
        <v>6</v>
      </c>
      <c r="B11" s="415" t="s">
        <v>26</v>
      </c>
      <c r="C11" s="624">
        <v>0</v>
      </c>
      <c r="D11" s="624">
        <v>0</v>
      </c>
      <c r="E11" s="624">
        <v>0</v>
      </c>
      <c r="F11" s="624">
        <v>0</v>
      </c>
      <c r="G11" s="624">
        <v>0</v>
      </c>
      <c r="H11" s="624">
        <v>0</v>
      </c>
      <c r="I11" s="624">
        <v>0</v>
      </c>
      <c r="J11" s="624">
        <v>0</v>
      </c>
      <c r="K11" s="624">
        <v>0</v>
      </c>
      <c r="L11" s="624">
        <v>0</v>
      </c>
      <c r="M11" s="624">
        <v>0</v>
      </c>
      <c r="N11" s="624">
        <v>0</v>
      </c>
      <c r="O11" s="624">
        <v>0</v>
      </c>
      <c r="P11" s="68"/>
    </row>
    <row r="12" spans="1:16" ht="15" customHeight="1">
      <c r="A12" s="79">
        <v>7</v>
      </c>
      <c r="B12" s="416" t="s">
        <v>594</v>
      </c>
      <c r="C12" s="625">
        <f>SUM(C9:C11)</f>
        <v>147459.66167175159</v>
      </c>
      <c r="D12" s="625">
        <f t="shared" ref="D12:O12" si="1">SUM(D9:D11)</f>
        <v>145395.0486668986</v>
      </c>
      <c r="E12" s="625">
        <f t="shared" si="1"/>
        <v>142253.6422145339</v>
      </c>
      <c r="F12" s="625">
        <f t="shared" si="1"/>
        <v>136656.10091117796</v>
      </c>
      <c r="G12" s="625">
        <f t="shared" si="1"/>
        <v>130261.96528607742</v>
      </c>
      <c r="H12" s="625">
        <f t="shared" si="1"/>
        <v>126604.261491638</v>
      </c>
      <c r="I12" s="625">
        <f t="shared" si="1"/>
        <v>127230.31385348848</v>
      </c>
      <c r="J12" s="625">
        <f t="shared" si="1"/>
        <v>123582.24751435076</v>
      </c>
      <c r="K12" s="625">
        <f t="shared" si="1"/>
        <v>126867.68767669114</v>
      </c>
      <c r="L12" s="625">
        <f t="shared" si="1"/>
        <v>122738.71602187119</v>
      </c>
      <c r="M12" s="625">
        <f t="shared" si="1"/>
        <v>122141.63729039785</v>
      </c>
      <c r="N12" s="625">
        <f t="shared" si="1"/>
        <v>123798.317294843</v>
      </c>
      <c r="O12" s="625">
        <f t="shared" si="1"/>
        <v>119571.7233910635</v>
      </c>
      <c r="P12" s="68"/>
    </row>
    <row r="13" spans="1:16" ht="15" customHeight="1">
      <c r="A13" s="79">
        <v>8</v>
      </c>
      <c r="B13" s="415" t="s">
        <v>595</v>
      </c>
      <c r="C13" s="624">
        <v>100167.27445850101</v>
      </c>
      <c r="D13" s="624">
        <v>101547.27389227971</v>
      </c>
      <c r="E13" s="624">
        <v>103044.25529047992</v>
      </c>
      <c r="F13" s="624">
        <v>101834.4734135881</v>
      </c>
      <c r="G13" s="624">
        <v>103348.77907486746</v>
      </c>
      <c r="H13" s="624">
        <v>100530.61217814709</v>
      </c>
      <c r="I13" s="624">
        <v>97450.336154003628</v>
      </c>
      <c r="J13" s="624">
        <v>97217.629162421057</v>
      </c>
      <c r="K13" s="624">
        <v>95242.036705814651</v>
      </c>
      <c r="L13" s="624">
        <v>96073.053184241435</v>
      </c>
      <c r="M13" s="624">
        <v>96161.514916851316</v>
      </c>
      <c r="N13" s="624">
        <v>97280.811921297602</v>
      </c>
      <c r="O13" s="624">
        <v>96093.225208279429</v>
      </c>
      <c r="P13" s="68"/>
    </row>
    <row r="14" spans="1:16" ht="15" customHeight="1">
      <c r="A14" s="79">
        <v>9</v>
      </c>
      <c r="B14" s="416" t="s">
        <v>740</v>
      </c>
      <c r="C14" s="625">
        <f>SUM(C12:C13)</f>
        <v>247626.93613025261</v>
      </c>
      <c r="D14" s="625">
        <f t="shared" ref="D14:O14" si="2">SUM(D12:D13)</f>
        <v>246942.32255917831</v>
      </c>
      <c r="E14" s="625">
        <f t="shared" si="2"/>
        <v>245297.89750501383</v>
      </c>
      <c r="F14" s="625">
        <f t="shared" si="2"/>
        <v>238490.57432476606</v>
      </c>
      <c r="G14" s="625">
        <f t="shared" si="2"/>
        <v>233610.7443609449</v>
      </c>
      <c r="H14" s="625">
        <f t="shared" si="2"/>
        <v>227134.8736697851</v>
      </c>
      <c r="I14" s="625">
        <f t="shared" si="2"/>
        <v>224680.65000749211</v>
      </c>
      <c r="J14" s="625">
        <f t="shared" si="2"/>
        <v>220799.87667677182</v>
      </c>
      <c r="K14" s="625">
        <f t="shared" si="2"/>
        <v>222109.72438250581</v>
      </c>
      <c r="L14" s="625">
        <f t="shared" si="2"/>
        <v>218811.76920611263</v>
      </c>
      <c r="M14" s="625">
        <f t="shared" si="2"/>
        <v>218303.15220724916</v>
      </c>
      <c r="N14" s="625">
        <f t="shared" si="2"/>
        <v>221079.1292161406</v>
      </c>
      <c r="O14" s="625">
        <f t="shared" si="2"/>
        <v>215664.94859934293</v>
      </c>
      <c r="P14" s="68"/>
    </row>
    <row r="15" spans="1:16" ht="20.100000000000001" customHeight="1">
      <c r="A15" s="275"/>
      <c r="B15" s="418"/>
      <c r="C15" s="743" t="s">
        <v>171</v>
      </c>
      <c r="D15" s="744"/>
      <c r="E15" s="744"/>
      <c r="F15" s="744"/>
      <c r="G15" s="744"/>
      <c r="H15" s="744"/>
      <c r="I15" s="744"/>
      <c r="J15" s="744"/>
      <c r="K15" s="744"/>
      <c r="L15" s="744"/>
      <c r="M15" s="744"/>
      <c r="N15" s="744"/>
      <c r="O15" s="744"/>
      <c r="P15" s="68"/>
    </row>
    <row r="16" spans="1:16" s="183" customFormat="1" ht="15" customHeight="1">
      <c r="A16" s="67">
        <v>10</v>
      </c>
      <c r="B16" s="415" t="s">
        <v>21</v>
      </c>
      <c r="C16" s="624">
        <v>33486.762679541396</v>
      </c>
      <c r="D16" s="624">
        <v>31741.928620645518</v>
      </c>
      <c r="E16" s="624">
        <v>31246.871437658443</v>
      </c>
      <c r="F16" s="624">
        <v>32151.954413583819</v>
      </c>
      <c r="G16" s="624">
        <v>33858.645861524659</v>
      </c>
      <c r="H16" s="624">
        <v>28942.950802069754</v>
      </c>
      <c r="I16" s="624">
        <v>28592.19449396343</v>
      </c>
      <c r="J16" s="624">
        <v>30131.457453409945</v>
      </c>
      <c r="K16" s="624">
        <v>30013.684096107805</v>
      </c>
      <c r="L16" s="624">
        <v>31257.322408106764</v>
      </c>
      <c r="M16" s="624">
        <v>28740.885790436754</v>
      </c>
      <c r="N16" s="624">
        <v>31484.679632559677</v>
      </c>
      <c r="O16" s="624">
        <v>30709.755278220531</v>
      </c>
    </row>
    <row r="17" spans="1:16" s="183" customFormat="1" ht="15" customHeight="1">
      <c r="A17" s="67">
        <v>11</v>
      </c>
      <c r="B17" s="415" t="s">
        <v>1155</v>
      </c>
      <c r="C17" s="624">
        <v>11796.441046133301</v>
      </c>
      <c r="D17" s="624">
        <v>11879.489286935228</v>
      </c>
      <c r="E17" s="624">
        <v>11473.133810894959</v>
      </c>
      <c r="F17" s="624">
        <v>11480.508495461925</v>
      </c>
      <c r="G17" s="624">
        <v>11596.224600440415</v>
      </c>
      <c r="H17" s="624">
        <v>11591.543140316606</v>
      </c>
      <c r="I17" s="624">
        <v>11627.557245123238</v>
      </c>
      <c r="J17" s="624">
        <v>12099.679907127298</v>
      </c>
      <c r="K17" s="624">
        <v>11602.478156753563</v>
      </c>
      <c r="L17" s="624">
        <v>11980.901918605736</v>
      </c>
      <c r="M17" s="624">
        <v>11624.774947401374</v>
      </c>
      <c r="N17" s="624">
        <v>11807.240708618059</v>
      </c>
      <c r="O17" s="624">
        <v>11732.591236611421</v>
      </c>
    </row>
    <row r="18" spans="1:16" s="183" customFormat="1" ht="15" customHeight="1">
      <c r="A18" s="67">
        <v>12</v>
      </c>
      <c r="B18" s="415" t="s">
        <v>1156</v>
      </c>
      <c r="C18" s="624">
        <v>17912.818774388976</v>
      </c>
      <c r="D18" s="624">
        <v>18442.993908402055</v>
      </c>
      <c r="E18" s="624">
        <v>18656.236398804424</v>
      </c>
      <c r="F18" s="624">
        <v>18789.208165136872</v>
      </c>
      <c r="G18" s="624">
        <v>18908.932270520618</v>
      </c>
      <c r="H18" s="624">
        <v>20220.166904544221</v>
      </c>
      <c r="I18" s="624">
        <v>20910.818394009522</v>
      </c>
      <c r="J18" s="624">
        <v>21523.322320953033</v>
      </c>
      <c r="K18" s="624">
        <v>20406.503398862333</v>
      </c>
      <c r="L18" s="624">
        <v>20924.856130700446</v>
      </c>
      <c r="M18" s="624">
        <v>20653.962645805401</v>
      </c>
      <c r="N18" s="624">
        <v>20908.960321024751</v>
      </c>
      <c r="O18" s="624">
        <v>20818.184624338443</v>
      </c>
    </row>
    <row r="19" spans="1:16" s="69" customFormat="1" ht="15" customHeight="1">
      <c r="A19" s="67">
        <v>13</v>
      </c>
      <c r="B19" s="416" t="s">
        <v>593</v>
      </c>
      <c r="C19" s="625">
        <f>SUM(C16:C18)</f>
        <v>63196.022500063671</v>
      </c>
      <c r="D19" s="625">
        <f t="shared" ref="D19:O19" si="3">SUM(D16:D18)</f>
        <v>62064.411815982807</v>
      </c>
      <c r="E19" s="625">
        <f t="shared" si="3"/>
        <v>61376.241647357827</v>
      </c>
      <c r="F19" s="625">
        <f t="shared" si="3"/>
        <v>62421.671074182617</v>
      </c>
      <c r="G19" s="625">
        <f t="shared" si="3"/>
        <v>64363.802732485696</v>
      </c>
      <c r="H19" s="625">
        <f t="shared" si="3"/>
        <v>60754.660846930579</v>
      </c>
      <c r="I19" s="625">
        <f t="shared" si="3"/>
        <v>61130.570133096189</v>
      </c>
      <c r="J19" s="625">
        <f t="shared" si="3"/>
        <v>63754.459681490276</v>
      </c>
      <c r="K19" s="625">
        <f t="shared" si="3"/>
        <v>62022.665651723699</v>
      </c>
      <c r="L19" s="625">
        <f t="shared" si="3"/>
        <v>64163.080457412943</v>
      </c>
      <c r="M19" s="625">
        <f t="shared" si="3"/>
        <v>61019.623383643528</v>
      </c>
      <c r="N19" s="625">
        <f t="shared" si="3"/>
        <v>64200.880662202486</v>
      </c>
      <c r="O19" s="625">
        <f t="shared" si="3"/>
        <v>63260.531139170394</v>
      </c>
      <c r="P19" s="183"/>
    </row>
    <row r="20" spans="1:16" ht="15" customHeight="1">
      <c r="A20" s="67">
        <v>14</v>
      </c>
      <c r="B20" s="415" t="s">
        <v>1157</v>
      </c>
      <c r="C20" s="624">
        <v>29006.805414442479</v>
      </c>
      <c r="D20" s="624">
        <v>29567.164517234076</v>
      </c>
      <c r="E20" s="624">
        <v>28939.226870790804</v>
      </c>
      <c r="F20" s="624">
        <v>28921.310436291977</v>
      </c>
      <c r="G20" s="624">
        <v>28840.405120024661</v>
      </c>
      <c r="H20" s="624">
        <v>30421.306763210203</v>
      </c>
      <c r="I20" s="624">
        <v>30997.161247417662</v>
      </c>
      <c r="J20" s="624">
        <v>31793.131074456458</v>
      </c>
      <c r="K20" s="624">
        <v>30320.693995944395</v>
      </c>
      <c r="L20" s="624">
        <v>30939.507335474889</v>
      </c>
      <c r="M20" s="624">
        <v>30535.202001089241</v>
      </c>
      <c r="N20" s="624">
        <v>30893.037142629855</v>
      </c>
      <c r="O20" s="624">
        <v>30758.950001402278</v>
      </c>
      <c r="P20" s="68"/>
    </row>
    <row r="21" spans="1:16" ht="15" customHeight="1">
      <c r="A21" s="67">
        <v>15</v>
      </c>
      <c r="B21" s="415" t="s">
        <v>26</v>
      </c>
      <c r="C21" s="624">
        <v>6617.5760342379026</v>
      </c>
      <c r="D21" s="624">
        <v>6738.7657903601967</v>
      </c>
      <c r="E21" s="624">
        <v>6544.8213729029085</v>
      </c>
      <c r="F21" s="624">
        <v>6540.5171872490109</v>
      </c>
      <c r="G21" s="624">
        <v>6505.4751395559842</v>
      </c>
      <c r="H21" s="624">
        <v>6827.1644629057619</v>
      </c>
      <c r="I21" s="624">
        <v>6982.2294645992624</v>
      </c>
      <c r="J21" s="624">
        <v>7141.396124586493</v>
      </c>
      <c r="K21" s="624">
        <v>6712.1865421297352</v>
      </c>
      <c r="L21" s="624">
        <v>6832.2236214188924</v>
      </c>
      <c r="M21" s="624">
        <v>6743.1010693582493</v>
      </c>
      <c r="N21" s="624">
        <v>6821.5599778427541</v>
      </c>
      <c r="O21" s="624">
        <v>6791.9998539476655</v>
      </c>
      <c r="P21" s="68"/>
    </row>
    <row r="22" spans="1:16" ht="15" customHeight="1">
      <c r="A22" s="67">
        <v>16</v>
      </c>
      <c r="B22" s="416" t="s">
        <v>594</v>
      </c>
      <c r="C22" s="625">
        <f>SUM(C19:C21)</f>
        <v>98820.40394874406</v>
      </c>
      <c r="D22" s="625">
        <f t="shared" ref="D22:O22" si="4">SUM(D19:D21)</f>
        <v>98370.34212357708</v>
      </c>
      <c r="E22" s="625">
        <f t="shared" si="4"/>
        <v>96860.289891051536</v>
      </c>
      <c r="F22" s="625">
        <f t="shared" si="4"/>
        <v>97883.498697723611</v>
      </c>
      <c r="G22" s="625">
        <f t="shared" si="4"/>
        <v>99709.682992066344</v>
      </c>
      <c r="H22" s="625">
        <f t="shared" si="4"/>
        <v>98003.132073046538</v>
      </c>
      <c r="I22" s="625">
        <f t="shared" si="4"/>
        <v>99109.960845113121</v>
      </c>
      <c r="J22" s="625">
        <f t="shared" si="4"/>
        <v>102688.98688053322</v>
      </c>
      <c r="K22" s="625">
        <f t="shared" si="4"/>
        <v>99055.546189797838</v>
      </c>
      <c r="L22" s="625">
        <f t="shared" si="4"/>
        <v>101934.81141430672</v>
      </c>
      <c r="M22" s="625">
        <f t="shared" si="4"/>
        <v>98297.926454091023</v>
      </c>
      <c r="N22" s="625">
        <f t="shared" si="4"/>
        <v>101915.47778267509</v>
      </c>
      <c r="O22" s="625">
        <f t="shared" si="4"/>
        <v>100811.48099452033</v>
      </c>
      <c r="P22" s="68"/>
    </row>
    <row r="23" spans="1:16" ht="15" customHeight="1">
      <c r="A23" s="67">
        <v>17</v>
      </c>
      <c r="B23" s="415" t="s">
        <v>595</v>
      </c>
      <c r="C23" s="624">
        <v>4822.2645677063956</v>
      </c>
      <c r="D23" s="624">
        <v>4886.5604225643319</v>
      </c>
      <c r="E23" s="624">
        <v>4758.1207886289521</v>
      </c>
      <c r="F23" s="624">
        <v>4916.2627952353987</v>
      </c>
      <c r="G23" s="624">
        <v>5148.0985835748343</v>
      </c>
      <c r="H23" s="624">
        <v>5096.6069672626836</v>
      </c>
      <c r="I23" s="624">
        <v>4975.2945689995177</v>
      </c>
      <c r="J23" s="624">
        <v>4883.1276326173584</v>
      </c>
      <c r="K23" s="624">
        <v>5033.9732098524928</v>
      </c>
      <c r="L23" s="624">
        <v>5082.5994462407034</v>
      </c>
      <c r="M23" s="624">
        <v>5118.486720436963</v>
      </c>
      <c r="N23" s="624">
        <v>5182.3825467154566</v>
      </c>
      <c r="O23" s="624">
        <v>5116.2512523682972</v>
      </c>
      <c r="P23" s="68"/>
    </row>
    <row r="24" spans="1:16" ht="15" customHeight="1">
      <c r="A24" s="67">
        <v>18</v>
      </c>
      <c r="B24" s="416" t="s">
        <v>740</v>
      </c>
      <c r="C24" s="625">
        <f>SUM(C22:C23)</f>
        <v>103642.66851645046</v>
      </c>
      <c r="D24" s="625">
        <f t="shared" ref="D24:O24" si="5">SUM(D22:D23)</f>
        <v>103256.90254614141</v>
      </c>
      <c r="E24" s="625">
        <f t="shared" si="5"/>
        <v>101618.41067968048</v>
      </c>
      <c r="F24" s="625">
        <f t="shared" si="5"/>
        <v>102799.76149295901</v>
      </c>
      <c r="G24" s="625">
        <f t="shared" si="5"/>
        <v>104857.78157564117</v>
      </c>
      <c r="H24" s="625">
        <f t="shared" si="5"/>
        <v>103099.73904030921</v>
      </c>
      <c r="I24" s="625">
        <f t="shared" si="5"/>
        <v>104085.25541411265</v>
      </c>
      <c r="J24" s="625">
        <f t="shared" si="5"/>
        <v>107572.11451315058</v>
      </c>
      <c r="K24" s="625">
        <f t="shared" si="5"/>
        <v>104089.51939965034</v>
      </c>
      <c r="L24" s="625">
        <f t="shared" si="5"/>
        <v>107017.41086054742</v>
      </c>
      <c r="M24" s="625">
        <f t="shared" si="5"/>
        <v>103416.41317452799</v>
      </c>
      <c r="N24" s="625">
        <f t="shared" si="5"/>
        <v>107097.86032939055</v>
      </c>
      <c r="O24" s="625">
        <f t="shared" si="5"/>
        <v>105927.73224688863</v>
      </c>
      <c r="P24" s="68"/>
    </row>
    <row r="25" spans="1:16" ht="20.100000000000001" customHeight="1">
      <c r="A25" s="275"/>
      <c r="B25" s="419"/>
      <c r="C25" s="783" t="s">
        <v>92</v>
      </c>
      <c r="D25" s="784"/>
      <c r="E25" s="784"/>
      <c r="F25" s="784"/>
      <c r="G25" s="784"/>
      <c r="H25" s="784"/>
      <c r="I25" s="784"/>
      <c r="J25" s="784"/>
      <c r="K25" s="784"/>
      <c r="L25" s="784"/>
      <c r="M25" s="784"/>
      <c r="N25" s="784"/>
      <c r="O25" s="784"/>
      <c r="P25" s="68"/>
    </row>
    <row r="26" spans="1:16" ht="15" customHeight="1">
      <c r="A26" s="79">
        <v>19</v>
      </c>
      <c r="B26" s="415" t="s">
        <v>556</v>
      </c>
      <c r="C26" s="624">
        <f>C6+C16</f>
        <v>166272.24499690026</v>
      </c>
      <c r="D26" s="624">
        <f t="shared" ref="D26:O26" si="6">D6+D16</f>
        <v>163070.15559181885</v>
      </c>
      <c r="E26" s="624">
        <f t="shared" si="6"/>
        <v>159209.99356278434</v>
      </c>
      <c r="F26" s="624">
        <f t="shared" si="6"/>
        <v>153356.1690148612</v>
      </c>
      <c r="G26" s="624">
        <f t="shared" si="6"/>
        <v>149278.68200166343</v>
      </c>
      <c r="H26" s="624">
        <f t="shared" si="6"/>
        <v>140974.87708703778</v>
      </c>
      <c r="I26" s="624">
        <f t="shared" si="6"/>
        <v>141084.44715077247</v>
      </c>
      <c r="J26" s="624">
        <f t="shared" si="6"/>
        <v>138355.64594681049</v>
      </c>
      <c r="K26" s="624">
        <f t="shared" si="6"/>
        <v>142090.14969790343</v>
      </c>
      <c r="L26" s="624">
        <f t="shared" si="6"/>
        <v>138902.67717828849</v>
      </c>
      <c r="M26" s="624">
        <f t="shared" si="6"/>
        <v>135369.5467094786</v>
      </c>
      <c r="N26" s="624">
        <f t="shared" si="6"/>
        <v>139967.62491033331</v>
      </c>
      <c r="O26" s="624">
        <f t="shared" si="6"/>
        <v>134932.98695723253</v>
      </c>
      <c r="P26" s="68"/>
    </row>
    <row r="27" spans="1:16" ht="15" customHeight="1">
      <c r="A27" s="79">
        <v>20</v>
      </c>
      <c r="B27" s="415" t="s">
        <v>1155</v>
      </c>
      <c r="C27" s="624">
        <f t="shared" ref="C27:O28" si="7">C7+C17</f>
        <v>25029.914515224853</v>
      </c>
      <c r="D27" s="624">
        <f t="shared" si="7"/>
        <v>24893.348397952825</v>
      </c>
      <c r="E27" s="624">
        <f t="shared" si="7"/>
        <v>24725.809178559161</v>
      </c>
      <c r="F27" s="624">
        <f t="shared" si="7"/>
        <v>25604.980208383793</v>
      </c>
      <c r="G27" s="624">
        <f t="shared" si="7"/>
        <v>25143.340857790929</v>
      </c>
      <c r="H27" s="624">
        <f t="shared" si="7"/>
        <v>24977.450464776364</v>
      </c>
      <c r="I27" s="624">
        <f t="shared" si="7"/>
        <v>25184.86395364067</v>
      </c>
      <c r="J27" s="624">
        <f t="shared" si="7"/>
        <v>26138.015779133184</v>
      </c>
      <c r="K27" s="624">
        <f t="shared" si="7"/>
        <v>25342.0279427934</v>
      </c>
      <c r="L27" s="624">
        <f t="shared" si="7"/>
        <v>25988.581072223875</v>
      </c>
      <c r="M27" s="624">
        <f t="shared" si="7"/>
        <v>26001.179102411043</v>
      </c>
      <c r="N27" s="624">
        <f t="shared" si="7"/>
        <v>26004.513791624326</v>
      </c>
      <c r="O27" s="624">
        <f t="shared" si="7"/>
        <v>25944.028771179219</v>
      </c>
      <c r="P27" s="68"/>
    </row>
    <row r="28" spans="1:16" ht="15" customHeight="1">
      <c r="A28" s="79">
        <v>21</v>
      </c>
      <c r="B28" s="415" t="s">
        <v>1156</v>
      </c>
      <c r="C28" s="624">
        <f t="shared" si="7"/>
        <v>19174.296657502386</v>
      </c>
      <c r="D28" s="624">
        <f t="shared" si="7"/>
        <v>19315.692490909296</v>
      </c>
      <c r="E28" s="624">
        <f t="shared" si="7"/>
        <v>19513.965118349628</v>
      </c>
      <c r="F28" s="624">
        <f t="shared" si="7"/>
        <v>19920.892759726365</v>
      </c>
      <c r="G28" s="624">
        <f t="shared" si="7"/>
        <v>20012.677156776459</v>
      </c>
      <c r="H28" s="624">
        <f t="shared" si="7"/>
        <v>21217.080784441121</v>
      </c>
      <c r="I28" s="624">
        <f t="shared" si="7"/>
        <v>21918.708880061433</v>
      </c>
      <c r="J28" s="624">
        <f t="shared" si="7"/>
        <v>22476.949712199294</v>
      </c>
      <c r="K28" s="624">
        <f t="shared" si="7"/>
        <v>21282.055685568197</v>
      </c>
      <c r="L28" s="624">
        <f t="shared" si="7"/>
        <v>21741.030227367763</v>
      </c>
      <c r="M28" s="624">
        <f t="shared" si="7"/>
        <v>21540.488863307637</v>
      </c>
      <c r="N28" s="624">
        <f t="shared" si="7"/>
        <v>21725.953257035864</v>
      </c>
      <c r="O28" s="624">
        <f t="shared" si="7"/>
        <v>21659.608803734711</v>
      </c>
      <c r="P28" s="68"/>
    </row>
    <row r="29" spans="1:16" ht="15" customHeight="1">
      <c r="A29" s="79">
        <v>22</v>
      </c>
      <c r="B29" s="416" t="s">
        <v>593</v>
      </c>
      <c r="C29" s="625">
        <f>SUM(C26:C28)</f>
        <v>210476.45616962752</v>
      </c>
      <c r="D29" s="625">
        <f t="shared" ref="D29:O29" si="8">SUM(D26:D28)</f>
        <v>207279.19648068098</v>
      </c>
      <c r="E29" s="625">
        <f t="shared" si="8"/>
        <v>203449.76785969312</v>
      </c>
      <c r="F29" s="625">
        <f t="shared" si="8"/>
        <v>198882.04198297134</v>
      </c>
      <c r="G29" s="625">
        <f t="shared" si="8"/>
        <v>194434.70001623081</v>
      </c>
      <c r="H29" s="625">
        <f t="shared" si="8"/>
        <v>187169.40833625526</v>
      </c>
      <c r="I29" s="625">
        <f t="shared" si="8"/>
        <v>188188.01998447455</v>
      </c>
      <c r="J29" s="625">
        <f t="shared" si="8"/>
        <v>186970.61143814298</v>
      </c>
      <c r="K29" s="625">
        <f t="shared" si="8"/>
        <v>188714.23332626501</v>
      </c>
      <c r="L29" s="625">
        <f t="shared" si="8"/>
        <v>186632.28847788012</v>
      </c>
      <c r="M29" s="625">
        <f t="shared" si="8"/>
        <v>182911.21467519726</v>
      </c>
      <c r="N29" s="625">
        <f t="shared" si="8"/>
        <v>187698.09195899352</v>
      </c>
      <c r="O29" s="625">
        <f t="shared" si="8"/>
        <v>182536.62453214644</v>
      </c>
      <c r="P29" s="68"/>
    </row>
    <row r="30" spans="1:16" ht="15" customHeight="1">
      <c r="A30" s="79">
        <v>23</v>
      </c>
      <c r="B30" s="415" t="s">
        <v>1157</v>
      </c>
      <c r="C30" s="624">
        <f>C10+C20</f>
        <v>29186.033416630249</v>
      </c>
      <c r="D30" s="624">
        <f t="shared" ref="D30:O30" si="9">D10+D20</f>
        <v>29747.428519434496</v>
      </c>
      <c r="E30" s="624">
        <f t="shared" si="9"/>
        <v>29119.342872989415</v>
      </c>
      <c r="F30" s="624">
        <f t="shared" si="9"/>
        <v>29117.040438681182</v>
      </c>
      <c r="G30" s="624">
        <f t="shared" si="9"/>
        <v>29031.473122356962</v>
      </c>
      <c r="H30" s="624">
        <f t="shared" si="9"/>
        <v>30610.820765523531</v>
      </c>
      <c r="I30" s="624">
        <f t="shared" si="9"/>
        <v>31170.025249527753</v>
      </c>
      <c r="J30" s="624">
        <f t="shared" si="9"/>
        <v>32159.226832154513</v>
      </c>
      <c r="K30" s="624">
        <f t="shared" si="9"/>
        <v>30496.813998094229</v>
      </c>
      <c r="L30" s="624">
        <f t="shared" si="9"/>
        <v>31209.015336878918</v>
      </c>
      <c r="M30" s="624">
        <f t="shared" si="9"/>
        <v>30785.247999933352</v>
      </c>
      <c r="N30" s="624">
        <f t="shared" si="9"/>
        <v>31194.143140681848</v>
      </c>
      <c r="O30" s="624">
        <f t="shared" si="9"/>
        <v>31054.579999489699</v>
      </c>
      <c r="P30" s="68"/>
    </row>
    <row r="31" spans="1:16" ht="15" customHeight="1">
      <c r="A31" s="79">
        <v>24</v>
      </c>
      <c r="B31" s="415" t="s">
        <v>26</v>
      </c>
      <c r="C31" s="624">
        <f>C11+C21</f>
        <v>6617.5760342379026</v>
      </c>
      <c r="D31" s="624">
        <f t="shared" ref="D31:O31" si="10">D11+D21</f>
        <v>6738.7657903601967</v>
      </c>
      <c r="E31" s="624">
        <f t="shared" si="10"/>
        <v>6544.8213729029085</v>
      </c>
      <c r="F31" s="624">
        <f t="shared" si="10"/>
        <v>6540.5171872490109</v>
      </c>
      <c r="G31" s="624">
        <f t="shared" si="10"/>
        <v>6505.4751395559842</v>
      </c>
      <c r="H31" s="624">
        <f t="shared" si="10"/>
        <v>6827.1644629057619</v>
      </c>
      <c r="I31" s="624">
        <f t="shared" si="10"/>
        <v>6982.2294645992624</v>
      </c>
      <c r="J31" s="624">
        <f t="shared" si="10"/>
        <v>7141.396124586493</v>
      </c>
      <c r="K31" s="624">
        <f t="shared" si="10"/>
        <v>6712.1865421297352</v>
      </c>
      <c r="L31" s="624">
        <f t="shared" si="10"/>
        <v>6832.2236214188924</v>
      </c>
      <c r="M31" s="624">
        <f t="shared" si="10"/>
        <v>6743.1010693582493</v>
      </c>
      <c r="N31" s="624">
        <f t="shared" si="10"/>
        <v>6821.5599778427541</v>
      </c>
      <c r="O31" s="624">
        <f t="shared" si="10"/>
        <v>6791.9998539476655</v>
      </c>
      <c r="P31" s="68"/>
    </row>
    <row r="32" spans="1:16" ht="15" customHeight="1">
      <c r="A32" s="79">
        <v>25</v>
      </c>
      <c r="B32" s="416" t="s">
        <v>594</v>
      </c>
      <c r="C32" s="625">
        <f>SUM(C29:C31)</f>
        <v>246280.06562049568</v>
      </c>
      <c r="D32" s="625">
        <f t="shared" ref="D32:O32" si="11">SUM(D29:D31)</f>
        <v>243765.39079047568</v>
      </c>
      <c r="E32" s="625">
        <f t="shared" si="11"/>
        <v>239113.93210558547</v>
      </c>
      <c r="F32" s="625">
        <f t="shared" si="11"/>
        <v>234539.59960890151</v>
      </c>
      <c r="G32" s="625">
        <f t="shared" si="11"/>
        <v>229971.64827814375</v>
      </c>
      <c r="H32" s="625">
        <f t="shared" si="11"/>
        <v>224607.39356468455</v>
      </c>
      <c r="I32" s="625">
        <f t="shared" si="11"/>
        <v>226340.27469860154</v>
      </c>
      <c r="J32" s="625">
        <f t="shared" si="11"/>
        <v>226271.234394884</v>
      </c>
      <c r="K32" s="625">
        <f t="shared" si="11"/>
        <v>225923.23386648897</v>
      </c>
      <c r="L32" s="625">
        <f t="shared" si="11"/>
        <v>224673.52743617794</v>
      </c>
      <c r="M32" s="625">
        <f t="shared" si="11"/>
        <v>220439.56374448884</v>
      </c>
      <c r="N32" s="625">
        <f t="shared" si="11"/>
        <v>225713.79507751812</v>
      </c>
      <c r="O32" s="625">
        <f t="shared" si="11"/>
        <v>220383.20438558381</v>
      </c>
      <c r="P32" s="68"/>
    </row>
    <row r="33" spans="1:16" ht="15" customHeight="1">
      <c r="A33" s="79">
        <v>26</v>
      </c>
      <c r="B33" s="415" t="s">
        <v>595</v>
      </c>
      <c r="C33" s="624">
        <f>C13+C23</f>
        <v>104989.53902620741</v>
      </c>
      <c r="D33" s="624">
        <f t="shared" ref="D33:O33" si="12">D13+D23</f>
        <v>106433.83431484405</v>
      </c>
      <c r="E33" s="624">
        <f t="shared" si="12"/>
        <v>107802.37607910887</v>
      </c>
      <c r="F33" s="624">
        <f t="shared" si="12"/>
        <v>106750.73620882349</v>
      </c>
      <c r="G33" s="624">
        <f t="shared" si="12"/>
        <v>108496.87765844229</v>
      </c>
      <c r="H33" s="624">
        <f t="shared" si="12"/>
        <v>105627.21914540976</v>
      </c>
      <c r="I33" s="624">
        <f t="shared" si="12"/>
        <v>102425.63072300315</v>
      </c>
      <c r="J33" s="624">
        <f t="shared" si="12"/>
        <v>102100.75679503841</v>
      </c>
      <c r="K33" s="624">
        <f t="shared" si="12"/>
        <v>100276.00991566715</v>
      </c>
      <c r="L33" s="624">
        <f t="shared" si="12"/>
        <v>101155.65263048213</v>
      </c>
      <c r="M33" s="624">
        <f t="shared" si="12"/>
        <v>101280.00163728828</v>
      </c>
      <c r="N33" s="624">
        <f t="shared" si="12"/>
        <v>102463.19446801305</v>
      </c>
      <c r="O33" s="624">
        <f t="shared" si="12"/>
        <v>101209.47646064773</v>
      </c>
      <c r="P33" s="68"/>
    </row>
    <row r="34" spans="1:16" ht="15" customHeight="1">
      <c r="A34" s="79">
        <v>27</v>
      </c>
      <c r="B34" s="416" t="s">
        <v>740</v>
      </c>
      <c r="C34" s="625">
        <f>SUM(C32:C33)</f>
        <v>351269.60464670311</v>
      </c>
      <c r="D34" s="625">
        <f t="shared" ref="D34:O34" si="13">SUM(D32:D33)</f>
        <v>350199.22510531975</v>
      </c>
      <c r="E34" s="625">
        <f t="shared" si="13"/>
        <v>346916.30818469432</v>
      </c>
      <c r="F34" s="625">
        <f t="shared" si="13"/>
        <v>341290.33581772499</v>
      </c>
      <c r="G34" s="625">
        <f t="shared" si="13"/>
        <v>338468.52593658603</v>
      </c>
      <c r="H34" s="625">
        <f t="shared" si="13"/>
        <v>330234.61271009431</v>
      </c>
      <c r="I34" s="625">
        <f t="shared" si="13"/>
        <v>328765.90542160469</v>
      </c>
      <c r="J34" s="625">
        <f t="shared" si="13"/>
        <v>328371.99118992244</v>
      </c>
      <c r="K34" s="625">
        <f t="shared" si="13"/>
        <v>326199.24378215615</v>
      </c>
      <c r="L34" s="625">
        <f t="shared" si="13"/>
        <v>325829.18006666005</v>
      </c>
      <c r="M34" s="625">
        <f t="shared" si="13"/>
        <v>321719.56538177712</v>
      </c>
      <c r="N34" s="625">
        <f t="shared" si="13"/>
        <v>328176.98954553116</v>
      </c>
      <c r="O34" s="625">
        <f t="shared" si="13"/>
        <v>321592.68084623152</v>
      </c>
      <c r="P34" s="68"/>
    </row>
    <row r="35" spans="1:16" ht="20.100000000000001" customHeight="1">
      <c r="A35" s="275"/>
      <c r="B35" s="417"/>
      <c r="C35" s="787" t="s">
        <v>256</v>
      </c>
      <c r="D35" s="788"/>
      <c r="E35" s="788"/>
      <c r="F35" s="788"/>
      <c r="G35" s="788"/>
      <c r="H35" s="788"/>
      <c r="I35" s="788"/>
      <c r="J35" s="788"/>
      <c r="K35" s="788"/>
      <c r="L35" s="788"/>
      <c r="M35" s="788"/>
      <c r="N35" s="788"/>
      <c r="O35" s="788"/>
      <c r="P35" s="68"/>
    </row>
    <row r="36" spans="1:16" ht="20.100000000000001" customHeight="1">
      <c r="A36" s="275"/>
      <c r="B36" s="418"/>
      <c r="C36" s="743" t="s">
        <v>742</v>
      </c>
      <c r="D36" s="744"/>
      <c r="E36" s="744"/>
      <c r="F36" s="744"/>
      <c r="G36" s="744"/>
      <c r="H36" s="744"/>
      <c r="I36" s="744"/>
      <c r="J36" s="744"/>
      <c r="K36" s="744"/>
      <c r="L36" s="744"/>
      <c r="M36" s="744"/>
      <c r="N36" s="744"/>
      <c r="O36" s="744"/>
      <c r="P36" s="68"/>
    </row>
    <row r="37" spans="1:16" ht="15" customHeight="1">
      <c r="A37" s="79">
        <v>28</v>
      </c>
      <c r="B37" s="415" t="s">
        <v>556</v>
      </c>
      <c r="C37" s="403">
        <f>C6/C$14*100</f>
        <v>53.623198022170435</v>
      </c>
      <c r="D37" s="403">
        <f t="shared" ref="D37:O37" si="14">D6/D$14*100</f>
        <v>53.181741230161663</v>
      </c>
      <c r="E37" s="403">
        <f t="shared" si="14"/>
        <v>52.166416192992585</v>
      </c>
      <c r="F37" s="403">
        <f t="shared" si="14"/>
        <v>50.821385685551988</v>
      </c>
      <c r="G37" s="403">
        <f t="shared" si="14"/>
        <v>49.40698958683457</v>
      </c>
      <c r="H37" s="403">
        <f t="shared" si="14"/>
        <v>49.323965305232306</v>
      </c>
      <c r="I37" s="403">
        <f t="shared" si="14"/>
        <v>50.067619375793115</v>
      </c>
      <c r="J37" s="403">
        <f t="shared" si="14"/>
        <v>49.014605498095257</v>
      </c>
      <c r="K37" s="403">
        <f t="shared" si="14"/>
        <v>50.45995438217885</v>
      </c>
      <c r="L37" s="403">
        <f t="shared" si="14"/>
        <v>49.195413556015701</v>
      </c>
      <c r="M37" s="403">
        <f t="shared" si="14"/>
        <v>48.844306571355602</v>
      </c>
      <c r="N37" s="403">
        <f t="shared" si="14"/>
        <v>49.069736099654165</v>
      </c>
      <c r="O37" s="403">
        <f t="shared" si="14"/>
        <v>48.326458404993474</v>
      </c>
      <c r="P37" s="68"/>
    </row>
    <row r="38" spans="1:16" ht="15" customHeight="1">
      <c r="A38" s="79">
        <v>29</v>
      </c>
      <c r="B38" s="415" t="s">
        <v>1155</v>
      </c>
      <c r="C38" s="403">
        <f t="shared" ref="C38:O44" si="15">C7/C$14*100</f>
        <v>5.3441171125788589</v>
      </c>
      <c r="D38" s="403">
        <f t="shared" si="15"/>
        <v>5.2699994784810116</v>
      </c>
      <c r="E38" s="403">
        <f t="shared" si="15"/>
        <v>5.4026860818867473</v>
      </c>
      <c r="F38" s="403">
        <f t="shared" si="15"/>
        <v>5.9224444206703861</v>
      </c>
      <c r="G38" s="403">
        <f t="shared" si="15"/>
        <v>5.7990124959403726</v>
      </c>
      <c r="H38" s="403">
        <f t="shared" si="15"/>
        <v>5.8933738831847364</v>
      </c>
      <c r="I38" s="403">
        <f t="shared" si="15"/>
        <v>6.0340339535537924</v>
      </c>
      <c r="J38" s="403">
        <f t="shared" si="15"/>
        <v>6.3579455221148331</v>
      </c>
      <c r="K38" s="403">
        <f t="shared" si="15"/>
        <v>6.1859289701239275</v>
      </c>
      <c r="L38" s="403">
        <f t="shared" si="15"/>
        <v>6.4017027989127131</v>
      </c>
      <c r="M38" s="403">
        <f t="shared" si="15"/>
        <v>6.5855229343464661</v>
      </c>
      <c r="N38" s="403">
        <f t="shared" si="15"/>
        <v>6.4218061349093416</v>
      </c>
      <c r="O38" s="403">
        <f t="shared" si="15"/>
        <v>6.5895907642226357</v>
      </c>
      <c r="P38" s="68"/>
    </row>
    <row r="39" spans="1:16" ht="15" customHeight="1">
      <c r="A39" s="79">
        <v>30</v>
      </c>
      <c r="B39" s="415" t="s">
        <v>1158</v>
      </c>
      <c r="C39" s="403">
        <f t="shared" si="15"/>
        <v>0.50942676222019212</v>
      </c>
      <c r="D39" s="403">
        <f t="shared" si="15"/>
        <v>0.3534017876980573</v>
      </c>
      <c r="E39" s="403">
        <f t="shared" si="15"/>
        <v>0.34966819050198927</v>
      </c>
      <c r="F39" s="403">
        <f t="shared" si="15"/>
        <v>0.47451963155928056</v>
      </c>
      <c r="G39" s="403">
        <f t="shared" si="15"/>
        <v>0.47247179887859903</v>
      </c>
      <c r="H39" s="403">
        <f t="shared" si="15"/>
        <v>0.43890832957084336</v>
      </c>
      <c r="I39" s="403">
        <f t="shared" si="15"/>
        <v>0.4485880230532992</v>
      </c>
      <c r="J39" s="403">
        <f t="shared" si="15"/>
        <v>0.43189670465363145</v>
      </c>
      <c r="K39" s="403">
        <f t="shared" si="15"/>
        <v>0.39419808796756373</v>
      </c>
      <c r="L39" s="403">
        <f t="shared" si="15"/>
        <v>0.37300283235611092</v>
      </c>
      <c r="M39" s="403">
        <f t="shared" si="15"/>
        <v>0.40609867907935598</v>
      </c>
      <c r="N39" s="403">
        <f t="shared" si="15"/>
        <v>0.36954774469568841</v>
      </c>
      <c r="O39" s="403">
        <f t="shared" si="15"/>
        <v>0.39015342310420775</v>
      </c>
      <c r="P39" s="68"/>
    </row>
    <row r="40" spans="1:16" ht="15" customHeight="1">
      <c r="A40" s="79">
        <v>31</v>
      </c>
      <c r="B40" s="416" t="s">
        <v>593</v>
      </c>
      <c r="C40" s="403">
        <f t="shared" si="15"/>
        <v>59.476741896969486</v>
      </c>
      <c r="D40" s="403">
        <f t="shared" si="15"/>
        <v>58.805142496340736</v>
      </c>
      <c r="E40" s="403">
        <f t="shared" si="15"/>
        <v>57.918770465381328</v>
      </c>
      <c r="F40" s="403">
        <f t="shared" si="15"/>
        <v>57.218349737781658</v>
      </c>
      <c r="G40" s="403">
        <f t="shared" si="15"/>
        <v>55.678473881653545</v>
      </c>
      <c r="H40" s="403">
        <f t="shared" si="15"/>
        <v>55.656247517987879</v>
      </c>
      <c r="I40" s="403">
        <f t="shared" si="15"/>
        <v>56.550241352400207</v>
      </c>
      <c r="J40" s="403">
        <f t="shared" si="15"/>
        <v>55.804447724863728</v>
      </c>
      <c r="K40" s="403">
        <f t="shared" si="15"/>
        <v>57.040081440270342</v>
      </c>
      <c r="L40" s="403">
        <f t="shared" si="15"/>
        <v>55.970119187284517</v>
      </c>
      <c r="M40" s="403">
        <f t="shared" si="15"/>
        <v>55.835928184781423</v>
      </c>
      <c r="N40" s="403">
        <f t="shared" si="15"/>
        <v>55.861089979259191</v>
      </c>
      <c r="O40" s="403">
        <f t="shared" si="15"/>
        <v>55.306202592320318</v>
      </c>
      <c r="P40" s="68"/>
    </row>
    <row r="41" spans="1:16" ht="15" customHeight="1">
      <c r="A41" s="79">
        <v>32</v>
      </c>
      <c r="B41" s="415" t="s">
        <v>1157</v>
      </c>
      <c r="C41" s="403">
        <f t="shared" si="15"/>
        <v>7.2378233559170529E-2</v>
      </c>
      <c r="D41" s="403">
        <f t="shared" si="15"/>
        <v>7.2998423410073468E-2</v>
      </c>
      <c r="E41" s="403">
        <f t="shared" si="15"/>
        <v>7.342745454837428E-2</v>
      </c>
      <c r="F41" s="403">
        <f t="shared" si="15"/>
        <v>8.2070330428518204E-2</v>
      </c>
      <c r="G41" s="403">
        <f t="shared" si="15"/>
        <v>8.1789047355238731E-2</v>
      </c>
      <c r="H41" s="403">
        <f t="shared" si="15"/>
        <v>8.3436770079107478E-2</v>
      </c>
      <c r="I41" s="403">
        <f t="shared" si="15"/>
        <v>7.693764554460962E-2</v>
      </c>
      <c r="J41" s="403">
        <f t="shared" si="15"/>
        <v>0.16580433069443323</v>
      </c>
      <c r="K41" s="403">
        <f t="shared" si="15"/>
        <v>7.9294142856406111E-2</v>
      </c>
      <c r="L41" s="403">
        <f t="shared" si="15"/>
        <v>0.12316887815579983</v>
      </c>
      <c r="M41" s="403">
        <f t="shared" si="15"/>
        <v>0.11454071840736679</v>
      </c>
      <c r="N41" s="403">
        <f t="shared" si="15"/>
        <v>0.13619829204122316</v>
      </c>
      <c r="O41" s="403">
        <f t="shared" si="15"/>
        <v>0.13707837087455205</v>
      </c>
      <c r="P41" s="68"/>
    </row>
    <row r="42" spans="1:16" ht="15" customHeight="1">
      <c r="A42" s="79">
        <v>33</v>
      </c>
      <c r="B42" s="415" t="s">
        <v>26</v>
      </c>
      <c r="C42" s="403">
        <f t="shared" si="15"/>
        <v>0</v>
      </c>
      <c r="D42" s="403">
        <f t="shared" si="15"/>
        <v>0</v>
      </c>
      <c r="E42" s="403">
        <f t="shared" si="15"/>
        <v>0</v>
      </c>
      <c r="F42" s="403">
        <f t="shared" si="15"/>
        <v>0</v>
      </c>
      <c r="G42" s="403">
        <f t="shared" si="15"/>
        <v>0</v>
      </c>
      <c r="H42" s="403">
        <f t="shared" si="15"/>
        <v>0</v>
      </c>
      <c r="I42" s="403">
        <f t="shared" si="15"/>
        <v>0</v>
      </c>
      <c r="J42" s="403">
        <f t="shared" si="15"/>
        <v>0</v>
      </c>
      <c r="K42" s="403">
        <f t="shared" si="15"/>
        <v>0</v>
      </c>
      <c r="L42" s="403">
        <f t="shared" si="15"/>
        <v>0</v>
      </c>
      <c r="M42" s="403">
        <f t="shared" si="15"/>
        <v>0</v>
      </c>
      <c r="N42" s="403">
        <f t="shared" si="15"/>
        <v>0</v>
      </c>
      <c r="O42" s="403">
        <f t="shared" si="15"/>
        <v>0</v>
      </c>
      <c r="P42" s="68"/>
    </row>
    <row r="43" spans="1:16" ht="15" customHeight="1">
      <c r="A43" s="79">
        <v>34</v>
      </c>
      <c r="B43" s="416" t="s">
        <v>594</v>
      </c>
      <c r="C43" s="403">
        <f t="shared" si="15"/>
        <v>59.549120130528657</v>
      </c>
      <c r="D43" s="403">
        <f t="shared" si="15"/>
        <v>58.878140919750813</v>
      </c>
      <c r="E43" s="403">
        <f t="shared" si="15"/>
        <v>57.992197919929701</v>
      </c>
      <c r="F43" s="403">
        <f t="shared" si="15"/>
        <v>57.30042006821018</v>
      </c>
      <c r="G43" s="403">
        <f t="shared" si="15"/>
        <v>55.760262929008775</v>
      </c>
      <c r="H43" s="403">
        <f t="shared" si="15"/>
        <v>55.739684288066982</v>
      </c>
      <c r="I43" s="403">
        <f t="shared" si="15"/>
        <v>56.627178997944817</v>
      </c>
      <c r="J43" s="403">
        <f t="shared" si="15"/>
        <v>55.970252055558156</v>
      </c>
      <c r="K43" s="403">
        <f t="shared" si="15"/>
        <v>57.119375583126754</v>
      </c>
      <c r="L43" s="403">
        <f t="shared" si="15"/>
        <v>56.093288065440319</v>
      </c>
      <c r="M43" s="403">
        <f t="shared" si="15"/>
        <v>55.950468903188799</v>
      </c>
      <c r="N43" s="403">
        <f t="shared" si="15"/>
        <v>55.99728827130042</v>
      </c>
      <c r="O43" s="403">
        <f t="shared" si="15"/>
        <v>55.443280963194873</v>
      </c>
      <c r="P43" s="68"/>
    </row>
    <row r="44" spans="1:16" ht="15" customHeight="1">
      <c r="A44" s="79">
        <v>35</v>
      </c>
      <c r="B44" s="415" t="s">
        <v>595</v>
      </c>
      <c r="C44" s="403">
        <f t="shared" si="15"/>
        <v>40.450879869471343</v>
      </c>
      <c r="D44" s="403">
        <f t="shared" si="15"/>
        <v>41.121859080249187</v>
      </c>
      <c r="E44" s="403">
        <f t="shared" si="15"/>
        <v>42.007802080070306</v>
      </c>
      <c r="F44" s="403">
        <f t="shared" si="15"/>
        <v>42.69957993178982</v>
      </c>
      <c r="G44" s="403">
        <f t="shared" si="15"/>
        <v>44.239737070991211</v>
      </c>
      <c r="H44" s="403">
        <f t="shared" si="15"/>
        <v>44.260315711933004</v>
      </c>
      <c r="I44" s="403">
        <f t="shared" si="15"/>
        <v>43.372821002055176</v>
      </c>
      <c r="J44" s="403">
        <f t="shared" si="15"/>
        <v>44.029747944441837</v>
      </c>
      <c r="K44" s="403">
        <f t="shared" si="15"/>
        <v>42.880624416873239</v>
      </c>
      <c r="L44" s="403">
        <f t="shared" si="15"/>
        <v>43.906711934559681</v>
      </c>
      <c r="M44" s="403">
        <f t="shared" si="15"/>
        <v>44.049531096811208</v>
      </c>
      <c r="N44" s="403">
        <f t="shared" si="15"/>
        <v>44.00271172869958</v>
      </c>
      <c r="O44" s="403">
        <f t="shared" si="15"/>
        <v>44.556719036805134</v>
      </c>
      <c r="P44" s="68"/>
    </row>
    <row r="45" spans="1:16" ht="15" customHeight="1">
      <c r="A45" s="79">
        <v>36</v>
      </c>
      <c r="B45" s="416" t="s">
        <v>740</v>
      </c>
      <c r="C45" s="626">
        <f>C14/C$14*100</f>
        <v>100</v>
      </c>
      <c r="D45" s="626">
        <f t="shared" ref="D45:O45" si="16">D14/D$14*100</f>
        <v>100</v>
      </c>
      <c r="E45" s="626">
        <f t="shared" si="16"/>
        <v>100</v>
      </c>
      <c r="F45" s="626">
        <f t="shared" si="16"/>
        <v>100</v>
      </c>
      <c r="G45" s="626">
        <f t="shared" si="16"/>
        <v>100</v>
      </c>
      <c r="H45" s="626">
        <f t="shared" si="16"/>
        <v>100</v>
      </c>
      <c r="I45" s="626">
        <f t="shared" si="16"/>
        <v>100</v>
      </c>
      <c r="J45" s="626">
        <f t="shared" si="16"/>
        <v>100</v>
      </c>
      <c r="K45" s="626">
        <f t="shared" si="16"/>
        <v>100</v>
      </c>
      <c r="L45" s="626">
        <f t="shared" si="16"/>
        <v>100</v>
      </c>
      <c r="M45" s="626">
        <f t="shared" si="16"/>
        <v>100</v>
      </c>
      <c r="N45" s="626">
        <f t="shared" si="16"/>
        <v>100</v>
      </c>
      <c r="O45" s="626">
        <f t="shared" si="16"/>
        <v>100</v>
      </c>
      <c r="P45" s="68"/>
    </row>
    <row r="46" spans="1:16" ht="20.100000000000001" customHeight="1">
      <c r="A46" s="275"/>
      <c r="B46" s="418"/>
      <c r="C46" s="743" t="s">
        <v>171</v>
      </c>
      <c r="D46" s="744"/>
      <c r="E46" s="744"/>
      <c r="F46" s="744"/>
      <c r="G46" s="744"/>
      <c r="H46" s="744"/>
      <c r="I46" s="744"/>
      <c r="J46" s="744"/>
      <c r="K46" s="744"/>
      <c r="L46" s="744"/>
      <c r="M46" s="744"/>
      <c r="N46" s="744"/>
      <c r="O46" s="744"/>
      <c r="P46" s="68"/>
    </row>
    <row r="47" spans="1:16" ht="15" customHeight="1">
      <c r="A47" s="79">
        <v>37</v>
      </c>
      <c r="B47" s="415" t="s">
        <v>556</v>
      </c>
      <c r="C47" s="403">
        <f>C16/C$24*100</f>
        <v>32.309822931880881</v>
      </c>
      <c r="D47" s="403">
        <f t="shared" ref="D47:O47" si="17">D16/D$24*100</f>
        <v>30.740732907866676</v>
      </c>
      <c r="E47" s="403">
        <f t="shared" si="17"/>
        <v>30.749222733028375</v>
      </c>
      <c r="F47" s="403">
        <f t="shared" si="17"/>
        <v>31.276292811035344</v>
      </c>
      <c r="G47" s="403">
        <f t="shared" si="17"/>
        <v>32.2900650316544</v>
      </c>
      <c r="H47" s="403">
        <f t="shared" si="17"/>
        <v>28.072768245081438</v>
      </c>
      <c r="I47" s="403">
        <f t="shared" si="17"/>
        <v>27.469975819540227</v>
      </c>
      <c r="J47" s="403">
        <f t="shared" si="17"/>
        <v>28.010472407072008</v>
      </c>
      <c r="K47" s="403">
        <f t="shared" si="17"/>
        <v>28.834491953863921</v>
      </c>
      <c r="L47" s="403">
        <f t="shared" si="17"/>
        <v>29.207698221028402</v>
      </c>
      <c r="M47" s="403">
        <f t="shared" si="17"/>
        <v>27.791416186454811</v>
      </c>
      <c r="N47" s="403">
        <f t="shared" si="17"/>
        <v>29.398047295926631</v>
      </c>
      <c r="O47" s="403">
        <f t="shared" si="17"/>
        <v>28.991232632682511</v>
      </c>
      <c r="P47" s="68"/>
    </row>
    <row r="48" spans="1:16" ht="15" customHeight="1">
      <c r="A48" s="79">
        <v>38</v>
      </c>
      <c r="B48" s="415" t="s">
        <v>1155</v>
      </c>
      <c r="C48" s="403">
        <f t="shared" ref="C48:O55" si="18">C17/C$24*100</f>
        <v>11.381838402067904</v>
      </c>
      <c r="D48" s="403">
        <f t="shared" si="18"/>
        <v>11.5047895046307</v>
      </c>
      <c r="E48" s="403">
        <f t="shared" si="18"/>
        <v>11.290408631818048</v>
      </c>
      <c r="F48" s="403">
        <f t="shared" si="18"/>
        <v>11.167835731066605</v>
      </c>
      <c r="G48" s="403">
        <f t="shared" si="18"/>
        <v>11.059002418504587</v>
      </c>
      <c r="H48" s="403">
        <f t="shared" si="18"/>
        <v>11.243038293030622</v>
      </c>
      <c r="I48" s="403">
        <f t="shared" si="18"/>
        <v>11.171185773491112</v>
      </c>
      <c r="J48" s="403">
        <f t="shared" si="18"/>
        <v>11.247970686351177</v>
      </c>
      <c r="K48" s="403">
        <f t="shared" si="18"/>
        <v>11.146634381321332</v>
      </c>
      <c r="L48" s="403">
        <f t="shared" si="18"/>
        <v>11.195282919167095</v>
      </c>
      <c r="M48" s="403">
        <f t="shared" si="18"/>
        <v>11.240744665726444</v>
      </c>
      <c r="N48" s="403">
        <f t="shared" si="18"/>
        <v>11.02472138313844</v>
      </c>
      <c r="O48" s="403">
        <f t="shared" si="18"/>
        <v>11.076033620040079</v>
      </c>
      <c r="P48" s="68"/>
    </row>
    <row r="49" spans="1:16" ht="15" customHeight="1">
      <c r="A49" s="79">
        <v>39</v>
      </c>
      <c r="B49" s="415" t="s">
        <v>1156</v>
      </c>
      <c r="C49" s="403">
        <f t="shared" si="18"/>
        <v>17.283247364038878</v>
      </c>
      <c r="D49" s="403">
        <f t="shared" si="18"/>
        <v>17.861269758852792</v>
      </c>
      <c r="E49" s="403">
        <f t="shared" si="18"/>
        <v>18.359110592284537</v>
      </c>
      <c r="F49" s="403">
        <f t="shared" si="18"/>
        <v>18.277482255076816</v>
      </c>
      <c r="G49" s="403">
        <f t="shared" si="18"/>
        <v>18.032931830510162</v>
      </c>
      <c r="H49" s="403">
        <f t="shared" si="18"/>
        <v>19.612238685336226</v>
      </c>
      <c r="I49" s="403">
        <f t="shared" si="18"/>
        <v>20.090087026076777</v>
      </c>
      <c r="J49" s="403">
        <f t="shared" si="18"/>
        <v>20.008272978887877</v>
      </c>
      <c r="K49" s="403">
        <f t="shared" si="18"/>
        <v>19.604762820079735</v>
      </c>
      <c r="L49" s="403">
        <f t="shared" si="18"/>
        <v>19.552758716959872</v>
      </c>
      <c r="M49" s="403">
        <f t="shared" si="18"/>
        <v>19.971648611472613</v>
      </c>
      <c r="N49" s="403">
        <f t="shared" si="18"/>
        <v>19.523228808416043</v>
      </c>
      <c r="O49" s="403">
        <f t="shared" si="18"/>
        <v>19.653195799393625</v>
      </c>
      <c r="P49" s="68"/>
    </row>
    <row r="50" spans="1:16" ht="15" customHeight="1">
      <c r="A50" s="79">
        <v>40</v>
      </c>
      <c r="B50" s="416" t="s">
        <v>593</v>
      </c>
      <c r="C50" s="403">
        <f t="shared" si="18"/>
        <v>60.974908697987665</v>
      </c>
      <c r="D50" s="403">
        <f t="shared" si="18"/>
        <v>60.106792171350179</v>
      </c>
      <c r="E50" s="403">
        <f t="shared" si="18"/>
        <v>60.398741957130966</v>
      </c>
      <c r="F50" s="403">
        <f t="shared" si="18"/>
        <v>60.721610797178769</v>
      </c>
      <c r="G50" s="403">
        <f t="shared" si="18"/>
        <v>61.381999280669156</v>
      </c>
      <c r="H50" s="403">
        <f t="shared" si="18"/>
        <v>58.928045223448287</v>
      </c>
      <c r="I50" s="403">
        <f t="shared" si="18"/>
        <v>58.731248619108115</v>
      </c>
      <c r="J50" s="403">
        <f t="shared" si="18"/>
        <v>59.266716072311063</v>
      </c>
      <c r="K50" s="403">
        <f t="shared" si="18"/>
        <v>59.585889155264994</v>
      </c>
      <c r="L50" s="403">
        <f t="shared" si="18"/>
        <v>59.955739857155365</v>
      </c>
      <c r="M50" s="403">
        <f t="shared" si="18"/>
        <v>59.003809463653866</v>
      </c>
      <c r="N50" s="403">
        <f t="shared" si="18"/>
        <v>59.945997487481108</v>
      </c>
      <c r="O50" s="403">
        <f t="shared" si="18"/>
        <v>59.720462052116218</v>
      </c>
      <c r="P50" s="68"/>
    </row>
    <row r="51" spans="1:16" ht="15" customHeight="1">
      <c r="A51" s="79">
        <v>41</v>
      </c>
      <c r="B51" s="415" t="s">
        <v>1157</v>
      </c>
      <c r="C51" s="403">
        <f t="shared" si="18"/>
        <v>27.987320115979486</v>
      </c>
      <c r="D51" s="403">
        <f t="shared" si="18"/>
        <v>28.634564652006372</v>
      </c>
      <c r="E51" s="403">
        <f t="shared" si="18"/>
        <v>28.478330528128858</v>
      </c>
      <c r="F51" s="403">
        <f t="shared" si="18"/>
        <v>28.133635736375577</v>
      </c>
      <c r="G51" s="403">
        <f t="shared" si="18"/>
        <v>27.504306010155368</v>
      </c>
      <c r="H51" s="403">
        <f t="shared" si="18"/>
        <v>29.506676783455575</v>
      </c>
      <c r="I51" s="403">
        <f t="shared" si="18"/>
        <v>29.780549727329426</v>
      </c>
      <c r="J51" s="403">
        <f t="shared" si="18"/>
        <v>29.555179070659417</v>
      </c>
      <c r="K51" s="403">
        <f t="shared" si="18"/>
        <v>29.129439900215594</v>
      </c>
      <c r="L51" s="403">
        <f t="shared" si="18"/>
        <v>28.910723111953846</v>
      </c>
      <c r="M51" s="403">
        <f t="shared" si="18"/>
        <v>29.52645625946948</v>
      </c>
      <c r="N51" s="403">
        <f t="shared" si="18"/>
        <v>28.845615633790555</v>
      </c>
      <c r="O51" s="403">
        <f t="shared" si="18"/>
        <v>29.037674411561614</v>
      </c>
      <c r="P51" s="68"/>
    </row>
    <row r="52" spans="1:16" ht="15" customHeight="1">
      <c r="A52" s="79">
        <v>42</v>
      </c>
      <c r="B52" s="415" t="s">
        <v>26</v>
      </c>
      <c r="C52" s="403">
        <f t="shared" si="18"/>
        <v>6.3849919429540183</v>
      </c>
      <c r="D52" s="403">
        <f t="shared" si="18"/>
        <v>6.5262133806007885</v>
      </c>
      <c r="E52" s="403">
        <f t="shared" si="18"/>
        <v>6.4405862374027514</v>
      </c>
      <c r="F52" s="403">
        <f t="shared" si="18"/>
        <v>6.3623855661347868</v>
      </c>
      <c r="G52" s="403">
        <f t="shared" si="18"/>
        <v>6.2040938133553158</v>
      </c>
      <c r="H52" s="403">
        <f t="shared" si="18"/>
        <v>6.6219027579075886</v>
      </c>
      <c r="I52" s="403">
        <f t="shared" si="18"/>
        <v>6.7081830532286517</v>
      </c>
      <c r="J52" s="403">
        <f t="shared" si="18"/>
        <v>6.6387057249055612</v>
      </c>
      <c r="K52" s="403">
        <f t="shared" si="18"/>
        <v>6.4484749097153422</v>
      </c>
      <c r="L52" s="403">
        <f t="shared" si="18"/>
        <v>6.384216891886731</v>
      </c>
      <c r="M52" s="403">
        <f t="shared" si="18"/>
        <v>6.5203393372176164</v>
      </c>
      <c r="N52" s="403">
        <f t="shared" si="18"/>
        <v>6.3694642982243908</v>
      </c>
      <c r="O52" s="403">
        <f t="shared" si="18"/>
        <v>6.4119184937494635</v>
      </c>
      <c r="P52" s="68"/>
    </row>
    <row r="53" spans="1:16" ht="15" customHeight="1">
      <c r="A53" s="79">
        <v>43</v>
      </c>
      <c r="B53" s="416" t="s">
        <v>594</v>
      </c>
      <c r="C53" s="403">
        <f t="shared" si="18"/>
        <v>95.347220756921175</v>
      </c>
      <c r="D53" s="403">
        <f t="shared" si="18"/>
        <v>95.267570203957334</v>
      </c>
      <c r="E53" s="403">
        <f t="shared" si="18"/>
        <v>95.317658722662571</v>
      </c>
      <c r="F53" s="403">
        <f t="shared" si="18"/>
        <v>95.217632099689141</v>
      </c>
      <c r="G53" s="403">
        <f t="shared" si="18"/>
        <v>95.090399104179838</v>
      </c>
      <c r="H53" s="403">
        <f t="shared" si="18"/>
        <v>95.056624764811431</v>
      </c>
      <c r="I53" s="403">
        <f t="shared" si="18"/>
        <v>95.219981399666196</v>
      </c>
      <c r="J53" s="403">
        <f t="shared" si="18"/>
        <v>95.460600867876039</v>
      </c>
      <c r="K53" s="403">
        <f t="shared" si="18"/>
        <v>95.163803965195939</v>
      </c>
      <c r="L53" s="403">
        <f t="shared" si="18"/>
        <v>95.250679860995945</v>
      </c>
      <c r="M53" s="403">
        <f t="shared" si="18"/>
        <v>95.05060506034097</v>
      </c>
      <c r="N53" s="403">
        <f t="shared" si="18"/>
        <v>95.161077419496053</v>
      </c>
      <c r="O53" s="403">
        <f t="shared" si="18"/>
        <v>95.170054957427283</v>
      </c>
      <c r="P53" s="68"/>
    </row>
    <row r="54" spans="1:16" ht="15" customHeight="1">
      <c r="A54" s="79">
        <v>44</v>
      </c>
      <c r="B54" s="415" t="s">
        <v>595</v>
      </c>
      <c r="C54" s="403">
        <f t="shared" si="18"/>
        <v>4.6527792430788217</v>
      </c>
      <c r="D54" s="403">
        <f t="shared" si="18"/>
        <v>4.7324297960426636</v>
      </c>
      <c r="E54" s="403">
        <f t="shared" si="18"/>
        <v>4.6823412773374349</v>
      </c>
      <c r="F54" s="403">
        <f t="shared" si="18"/>
        <v>4.782367900310863</v>
      </c>
      <c r="G54" s="403">
        <f t="shared" si="18"/>
        <v>4.9096008958201685</v>
      </c>
      <c r="H54" s="403">
        <f t="shared" si="18"/>
        <v>4.943375235188566</v>
      </c>
      <c r="I54" s="403">
        <f t="shared" si="18"/>
        <v>4.7800186003337899</v>
      </c>
      <c r="J54" s="403">
        <f t="shared" si="18"/>
        <v>4.5393991321239682</v>
      </c>
      <c r="K54" s="403">
        <f t="shared" si="18"/>
        <v>4.8361960348040602</v>
      </c>
      <c r="L54" s="403">
        <f t="shared" si="18"/>
        <v>4.7493201390040669</v>
      </c>
      <c r="M54" s="403">
        <f t="shared" si="18"/>
        <v>4.9493949396590304</v>
      </c>
      <c r="N54" s="403">
        <f t="shared" si="18"/>
        <v>4.8389225805039455</v>
      </c>
      <c r="O54" s="403">
        <f t="shared" si="18"/>
        <v>4.8299450425727155</v>
      </c>
      <c r="P54" s="68"/>
    </row>
    <row r="55" spans="1:16" ht="15" customHeight="1">
      <c r="A55" s="79">
        <v>45</v>
      </c>
      <c r="B55" s="416" t="s">
        <v>740</v>
      </c>
      <c r="C55" s="626">
        <f t="shared" si="18"/>
        <v>100</v>
      </c>
      <c r="D55" s="626">
        <f t="shared" si="18"/>
        <v>100</v>
      </c>
      <c r="E55" s="626">
        <f t="shared" si="18"/>
        <v>100</v>
      </c>
      <c r="F55" s="626">
        <f t="shared" si="18"/>
        <v>100</v>
      </c>
      <c r="G55" s="626">
        <f t="shared" si="18"/>
        <v>100</v>
      </c>
      <c r="H55" s="626">
        <f t="shared" si="18"/>
        <v>100</v>
      </c>
      <c r="I55" s="626">
        <f t="shared" si="18"/>
        <v>100</v>
      </c>
      <c r="J55" s="626">
        <f t="shared" si="18"/>
        <v>100</v>
      </c>
      <c r="K55" s="626">
        <f t="shared" si="18"/>
        <v>100</v>
      </c>
      <c r="L55" s="626">
        <f t="shared" si="18"/>
        <v>100</v>
      </c>
      <c r="M55" s="626">
        <f t="shared" si="18"/>
        <v>100</v>
      </c>
      <c r="N55" s="626">
        <f t="shared" si="18"/>
        <v>100</v>
      </c>
      <c r="O55" s="626">
        <f t="shared" si="18"/>
        <v>100</v>
      </c>
      <c r="P55" s="68"/>
    </row>
    <row r="56" spans="1:16" ht="20.100000000000001" customHeight="1">
      <c r="A56" s="275"/>
      <c r="B56" s="419"/>
      <c r="C56" s="783" t="s">
        <v>704</v>
      </c>
      <c r="D56" s="784"/>
      <c r="E56" s="784"/>
      <c r="F56" s="784"/>
      <c r="G56" s="784"/>
      <c r="H56" s="784"/>
      <c r="I56" s="784"/>
      <c r="J56" s="784"/>
      <c r="K56" s="784"/>
      <c r="L56" s="784"/>
      <c r="M56" s="784"/>
      <c r="N56" s="784"/>
      <c r="O56" s="784"/>
      <c r="P56" s="68"/>
    </row>
    <row r="57" spans="1:16" ht="15" customHeight="1">
      <c r="A57" s="79">
        <v>46</v>
      </c>
      <c r="B57" s="415" t="s">
        <v>556</v>
      </c>
      <c r="C57" s="403">
        <f>C26/C$34*100</f>
        <v>47.334652015830436</v>
      </c>
      <c r="D57" s="403">
        <f t="shared" ref="D57:O57" si="19">D26/D$34*100</f>
        <v>46.564967567468699</v>
      </c>
      <c r="E57" s="403">
        <f t="shared" si="19"/>
        <v>45.892911289146646</v>
      </c>
      <c r="F57" s="403">
        <f t="shared" si="19"/>
        <v>44.934225473282972</v>
      </c>
      <c r="G57" s="403">
        <f t="shared" si="19"/>
        <v>44.104154614846415</v>
      </c>
      <c r="H57" s="403">
        <f t="shared" si="19"/>
        <v>42.689309860682748</v>
      </c>
      <c r="I57" s="403">
        <f t="shared" si="19"/>
        <v>42.913344974092674</v>
      </c>
      <c r="J57" s="403">
        <f t="shared" si="19"/>
        <v>42.133814594067772</v>
      </c>
      <c r="K57" s="403">
        <f t="shared" si="19"/>
        <v>43.559313029184921</v>
      </c>
      <c r="L57" s="403">
        <f t="shared" si="19"/>
        <v>42.63052104476062</v>
      </c>
      <c r="M57" s="403">
        <f t="shared" si="19"/>
        <v>42.076877279390423</v>
      </c>
      <c r="N57" s="403">
        <f t="shared" si="19"/>
        <v>42.650042315326395</v>
      </c>
      <c r="O57" s="403">
        <f t="shared" si="19"/>
        <v>41.957729448995231</v>
      </c>
      <c r="P57" s="68"/>
    </row>
    <row r="58" spans="1:16" ht="15" customHeight="1">
      <c r="A58" s="79">
        <v>47</v>
      </c>
      <c r="B58" s="415" t="s">
        <v>1155</v>
      </c>
      <c r="C58" s="403">
        <f t="shared" ref="C58:O65" si="20">C27/C$34*100</f>
        <v>7.12555660498984</v>
      </c>
      <c r="D58" s="403">
        <f t="shared" si="20"/>
        <v>7.108339086263352</v>
      </c>
      <c r="E58" s="403">
        <f t="shared" si="20"/>
        <v>7.1273124368069247</v>
      </c>
      <c r="F58" s="403">
        <f t="shared" si="20"/>
        <v>7.5024041179000163</v>
      </c>
      <c r="G58" s="403">
        <f t="shared" si="20"/>
        <v>7.4285609830976345</v>
      </c>
      <c r="H58" s="403">
        <f t="shared" si="20"/>
        <v>7.5635470975610657</v>
      </c>
      <c r="I58" s="403">
        <f t="shared" si="20"/>
        <v>7.6604244960693109</v>
      </c>
      <c r="J58" s="403">
        <f t="shared" si="20"/>
        <v>7.959879794990063</v>
      </c>
      <c r="K58" s="403">
        <f t="shared" si="20"/>
        <v>7.7688800406040883</v>
      </c>
      <c r="L58" s="403">
        <f t="shared" si="20"/>
        <v>7.9761367802929684</v>
      </c>
      <c r="M58" s="403">
        <f t="shared" si="20"/>
        <v>8.0819390239931614</v>
      </c>
      <c r="N58" s="403">
        <f t="shared" si="20"/>
        <v>7.9239296538237234</v>
      </c>
      <c r="O58" s="403">
        <f t="shared" si="20"/>
        <v>8.067356726810667</v>
      </c>
      <c r="P58" s="68"/>
    </row>
    <row r="59" spans="1:16" ht="15" customHeight="1">
      <c r="A59" s="79">
        <v>48</v>
      </c>
      <c r="B59" s="415" t="s">
        <v>1156</v>
      </c>
      <c r="C59" s="403">
        <f t="shared" si="20"/>
        <v>5.4585698289458726</v>
      </c>
      <c r="D59" s="403">
        <f t="shared" si="20"/>
        <v>5.5156297062337156</v>
      </c>
      <c r="E59" s="403">
        <f t="shared" si="20"/>
        <v>5.624977741882522</v>
      </c>
      <c r="F59" s="403">
        <f t="shared" si="20"/>
        <v>5.8369343251388273</v>
      </c>
      <c r="G59" s="403">
        <f t="shared" si="20"/>
        <v>5.9127143658036747</v>
      </c>
      <c r="H59" s="403">
        <f t="shared" si="20"/>
        <v>6.4248506873103368</v>
      </c>
      <c r="I59" s="403">
        <f t="shared" si="20"/>
        <v>6.666965314409107</v>
      </c>
      <c r="J59" s="403">
        <f t="shared" si="20"/>
        <v>6.8449655619986078</v>
      </c>
      <c r="K59" s="403">
        <f t="shared" si="20"/>
        <v>6.5242504669265493</v>
      </c>
      <c r="L59" s="403">
        <f t="shared" si="20"/>
        <v>6.6725239964449639</v>
      </c>
      <c r="M59" s="403">
        <f t="shared" si="20"/>
        <v>6.6954239596047067</v>
      </c>
      <c r="N59" s="403">
        <f t="shared" si="20"/>
        <v>6.6201939651901203</v>
      </c>
      <c r="O59" s="403">
        <f t="shared" si="20"/>
        <v>6.7351062675742863</v>
      </c>
      <c r="P59" s="68"/>
    </row>
    <row r="60" spans="1:16" ht="15" customHeight="1">
      <c r="A60" s="79">
        <v>49</v>
      </c>
      <c r="B60" s="416" t="s">
        <v>593</v>
      </c>
      <c r="C60" s="403">
        <f t="shared" si="20"/>
        <v>59.918778449766151</v>
      </c>
      <c r="D60" s="403">
        <f t="shared" si="20"/>
        <v>59.188936359965773</v>
      </c>
      <c r="E60" s="403">
        <f t="shared" si="20"/>
        <v>58.645201467836081</v>
      </c>
      <c r="F60" s="403">
        <f t="shared" si="20"/>
        <v>58.273563916321812</v>
      </c>
      <c r="G60" s="403">
        <f t="shared" si="20"/>
        <v>57.445429963747721</v>
      </c>
      <c r="H60" s="403">
        <f t="shared" si="20"/>
        <v>56.67770764555415</v>
      </c>
      <c r="I60" s="403">
        <f t="shared" si="20"/>
        <v>57.240734784571089</v>
      </c>
      <c r="J60" s="403">
        <f t="shared" si="20"/>
        <v>56.938659951056451</v>
      </c>
      <c r="K60" s="403">
        <f t="shared" si="20"/>
        <v>57.852443536715562</v>
      </c>
      <c r="L60" s="403">
        <f t="shared" si="20"/>
        <v>57.279181821498547</v>
      </c>
      <c r="M60" s="403">
        <f t="shared" si="20"/>
        <v>56.854240262988284</v>
      </c>
      <c r="N60" s="403">
        <f t="shared" si="20"/>
        <v>57.194165934340248</v>
      </c>
      <c r="O60" s="403">
        <f t="shared" si="20"/>
        <v>56.760192443380177</v>
      </c>
      <c r="P60" s="68"/>
    </row>
    <row r="61" spans="1:16" ht="15" customHeight="1">
      <c r="A61" s="79">
        <v>50</v>
      </c>
      <c r="B61" s="415" t="s">
        <v>1157</v>
      </c>
      <c r="C61" s="403">
        <f t="shared" si="20"/>
        <v>8.3087272654816591</v>
      </c>
      <c r="D61" s="403">
        <f t="shared" si="20"/>
        <v>8.4944301377275124</v>
      </c>
      <c r="E61" s="403">
        <f t="shared" si="20"/>
        <v>8.3937659273967036</v>
      </c>
      <c r="F61" s="403">
        <f t="shared" si="20"/>
        <v>8.5314576426306719</v>
      </c>
      <c r="G61" s="403">
        <f t="shared" si="20"/>
        <v>8.5773036184156659</v>
      </c>
      <c r="H61" s="403">
        <f t="shared" si="20"/>
        <v>9.269416223306699</v>
      </c>
      <c r="I61" s="403">
        <f t="shared" si="20"/>
        <v>9.4809178006325681</v>
      </c>
      <c r="J61" s="403">
        <f t="shared" si="20"/>
        <v>9.7935352877141071</v>
      </c>
      <c r="K61" s="403">
        <f t="shared" si="20"/>
        <v>9.3491369398945476</v>
      </c>
      <c r="L61" s="403">
        <f t="shared" si="20"/>
        <v>9.5783365168503298</v>
      </c>
      <c r="M61" s="403">
        <f t="shared" si="20"/>
        <v>9.5689697837932908</v>
      </c>
      <c r="N61" s="403">
        <f t="shared" si="20"/>
        <v>9.5052804231888359</v>
      </c>
      <c r="O61" s="403">
        <f t="shared" si="20"/>
        <v>9.6564946434021444</v>
      </c>
      <c r="P61" s="68"/>
    </row>
    <row r="62" spans="1:16" ht="15" customHeight="1">
      <c r="A62" s="79">
        <v>51</v>
      </c>
      <c r="B62" s="415" t="s">
        <v>26</v>
      </c>
      <c r="C62" s="403">
        <f t="shared" si="20"/>
        <v>1.8839022638732636</v>
      </c>
      <c r="D62" s="403">
        <f t="shared" si="20"/>
        <v>1.9242663339228017</v>
      </c>
      <c r="E62" s="403">
        <f t="shared" si="20"/>
        <v>1.8865706853476949</v>
      </c>
      <c r="F62" s="403">
        <f t="shared" si="20"/>
        <v>1.916408553315188</v>
      </c>
      <c r="G62" s="403">
        <f t="shared" si="20"/>
        <v>1.9220325203220878</v>
      </c>
      <c r="H62" s="403">
        <f t="shared" si="20"/>
        <v>2.0673679257537971</v>
      </c>
      <c r="I62" s="403">
        <f t="shared" si="20"/>
        <v>2.1237693293181823</v>
      </c>
      <c r="J62" s="403">
        <f t="shared" si="20"/>
        <v>2.1747884460876814</v>
      </c>
      <c r="K62" s="403">
        <f t="shared" si="20"/>
        <v>2.0576953104809457</v>
      </c>
      <c r="L62" s="403">
        <f t="shared" si="20"/>
        <v>2.0968728522169551</v>
      </c>
      <c r="M62" s="403">
        <f t="shared" si="20"/>
        <v>2.0959561664695054</v>
      </c>
      <c r="N62" s="403">
        <f t="shared" si="20"/>
        <v>2.0786222663841984</v>
      </c>
      <c r="O62" s="403">
        <f t="shared" si="20"/>
        <v>2.1119883189117847</v>
      </c>
      <c r="P62" s="68"/>
    </row>
    <row r="63" spans="1:16" ht="15" customHeight="1">
      <c r="A63" s="79">
        <v>52</v>
      </c>
      <c r="B63" s="416" t="s">
        <v>594</v>
      </c>
      <c r="C63" s="403">
        <f t="shared" si="20"/>
        <v>70.111407979121083</v>
      </c>
      <c r="D63" s="403">
        <f t="shared" si="20"/>
        <v>69.607632831616087</v>
      </c>
      <c r="E63" s="403">
        <f t="shared" si="20"/>
        <v>68.925538080580495</v>
      </c>
      <c r="F63" s="403">
        <f t="shared" si="20"/>
        <v>68.721430112267669</v>
      </c>
      <c r="G63" s="403">
        <f t="shared" si="20"/>
        <v>67.944766102485474</v>
      </c>
      <c r="H63" s="403">
        <f t="shared" si="20"/>
        <v>68.014491794614656</v>
      </c>
      <c r="I63" s="403">
        <f t="shared" si="20"/>
        <v>68.845421914521836</v>
      </c>
      <c r="J63" s="403">
        <f t="shared" si="20"/>
        <v>68.906983684858247</v>
      </c>
      <c r="K63" s="403">
        <f t="shared" si="20"/>
        <v>69.259275787091042</v>
      </c>
      <c r="L63" s="403">
        <f t="shared" si="20"/>
        <v>68.954391190565843</v>
      </c>
      <c r="M63" s="403">
        <f t="shared" si="20"/>
        <v>68.519166213251083</v>
      </c>
      <c r="N63" s="403">
        <f t="shared" si="20"/>
        <v>68.778068623913285</v>
      </c>
      <c r="O63" s="403">
        <f t="shared" si="20"/>
        <v>68.528675405694102</v>
      </c>
      <c r="P63" s="68"/>
    </row>
    <row r="64" spans="1:16" ht="15" customHeight="1">
      <c r="A64" s="79">
        <v>53</v>
      </c>
      <c r="B64" s="415" t="s">
        <v>595</v>
      </c>
      <c r="C64" s="403">
        <f t="shared" si="20"/>
        <v>29.888592020878914</v>
      </c>
      <c r="D64" s="403">
        <f t="shared" si="20"/>
        <v>30.392367168383906</v>
      </c>
      <c r="E64" s="403">
        <f t="shared" si="20"/>
        <v>31.074461919419509</v>
      </c>
      <c r="F64" s="403">
        <f t="shared" si="20"/>
        <v>31.278569887732338</v>
      </c>
      <c r="G64" s="403">
        <f t="shared" si="20"/>
        <v>32.055233897514526</v>
      </c>
      <c r="H64" s="403">
        <f t="shared" si="20"/>
        <v>31.985508205385354</v>
      </c>
      <c r="I64" s="403">
        <f t="shared" si="20"/>
        <v>31.154578085478175</v>
      </c>
      <c r="J64" s="403">
        <f t="shared" si="20"/>
        <v>31.093016315141746</v>
      </c>
      <c r="K64" s="403">
        <f t="shared" si="20"/>
        <v>30.740724212908944</v>
      </c>
      <c r="L64" s="403">
        <f t="shared" si="20"/>
        <v>31.045608809434167</v>
      </c>
      <c r="M64" s="403">
        <f t="shared" si="20"/>
        <v>31.480833786748924</v>
      </c>
      <c r="N64" s="403">
        <f t="shared" si="20"/>
        <v>31.221931376086726</v>
      </c>
      <c r="O64" s="403">
        <f t="shared" si="20"/>
        <v>31.471324594305894</v>
      </c>
      <c r="P64" s="68"/>
    </row>
    <row r="65" spans="1:16" ht="15" customHeight="1">
      <c r="A65" s="79">
        <v>54</v>
      </c>
      <c r="B65" s="416" t="s">
        <v>740</v>
      </c>
      <c r="C65" s="626">
        <f t="shared" si="20"/>
        <v>100</v>
      </c>
      <c r="D65" s="626">
        <f t="shared" si="20"/>
        <v>100</v>
      </c>
      <c r="E65" s="626">
        <f t="shared" si="20"/>
        <v>100</v>
      </c>
      <c r="F65" s="626">
        <f t="shared" si="20"/>
        <v>100</v>
      </c>
      <c r="G65" s="626">
        <f t="shared" si="20"/>
        <v>100</v>
      </c>
      <c r="H65" s="626">
        <f t="shared" si="20"/>
        <v>100</v>
      </c>
      <c r="I65" s="626">
        <f t="shared" si="20"/>
        <v>100</v>
      </c>
      <c r="J65" s="626">
        <f t="shared" si="20"/>
        <v>100</v>
      </c>
      <c r="K65" s="626">
        <f t="shared" si="20"/>
        <v>100</v>
      </c>
      <c r="L65" s="626">
        <f t="shared" si="20"/>
        <v>100</v>
      </c>
      <c r="M65" s="626">
        <f t="shared" si="20"/>
        <v>100</v>
      </c>
      <c r="N65" s="626">
        <f t="shared" si="20"/>
        <v>100</v>
      </c>
      <c r="O65" s="626">
        <f t="shared" si="20"/>
        <v>100</v>
      </c>
      <c r="P65" s="68"/>
    </row>
    <row r="66" spans="1:16" ht="15" customHeight="1">
      <c r="B66" s="51" t="s">
        <v>754</v>
      </c>
      <c r="P66" s="68"/>
    </row>
    <row r="67" spans="1:16" ht="12.75" customHeight="1">
      <c r="B67" s="32" t="s">
        <v>74</v>
      </c>
    </row>
    <row r="68" spans="1:16" ht="12.95" customHeight="1">
      <c r="B68" s="32" t="s">
        <v>1154</v>
      </c>
    </row>
    <row r="69" spans="1:16" ht="12.95" customHeight="1">
      <c r="B69" s="28" t="s">
        <v>1140</v>
      </c>
    </row>
    <row r="70" spans="1:16" ht="12.95" customHeight="1">
      <c r="B70" s="28" t="s">
        <v>1141</v>
      </c>
    </row>
  </sheetData>
  <mergeCells count="8">
    <mergeCell ref="C46:O46"/>
    <mergeCell ref="C56:O56"/>
    <mergeCell ref="C4:O4"/>
    <mergeCell ref="C15:O15"/>
    <mergeCell ref="C25:O25"/>
    <mergeCell ref="C35:O35"/>
    <mergeCell ref="C36:O36"/>
    <mergeCell ref="C5:O5"/>
  </mergeCells>
  <phoneticPr fontId="13" type="noConversion"/>
  <pageMargins left="0.78740157480314965" right="0.43307086614173229" top="0.59055118110236227" bottom="0.39370078740157483" header="0.11811023622047245" footer="0.11811023622047245"/>
  <pageSetup paperSize="9" scale="70" orientation="portrait" horizontalDpi="300" verticalDpi="1200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workbookViewId="0"/>
  </sheetViews>
  <sheetFormatPr baseColWidth="10" defaultRowHeight="12"/>
  <cols>
    <col min="1" max="1" width="5.7109375" style="52" customWidth="1"/>
    <col min="2" max="2" width="40.7109375" style="52" customWidth="1"/>
    <col min="3" max="3" width="11.7109375" style="98" customWidth="1"/>
    <col min="4" max="8" width="9.7109375" style="52" hidden="1" customWidth="1"/>
    <col min="9" max="21" width="10.7109375" style="52" customWidth="1"/>
    <col min="22" max="16384" width="11.42578125" style="52"/>
  </cols>
  <sheetData>
    <row r="1" spans="1:26" ht="20.25">
      <c r="A1" s="34" t="s">
        <v>1046</v>
      </c>
      <c r="L1" s="433"/>
    </row>
    <row r="2" spans="1:26" ht="18">
      <c r="A2" s="34"/>
      <c r="L2" s="433"/>
    </row>
    <row r="3" spans="1:26" ht="7.5" customHeight="1"/>
    <row r="4" spans="1:26" s="627" customFormat="1" ht="24.95" customHeight="1">
      <c r="A4" s="97" t="s">
        <v>781</v>
      </c>
      <c r="B4" s="553" t="s">
        <v>152</v>
      </c>
      <c r="C4" s="554" t="s">
        <v>117</v>
      </c>
      <c r="D4" s="554">
        <v>1995</v>
      </c>
      <c r="E4" s="554">
        <v>1996</v>
      </c>
      <c r="F4" s="554">
        <v>1997</v>
      </c>
      <c r="G4" s="554">
        <v>1998</v>
      </c>
      <c r="H4" s="554">
        <v>1999</v>
      </c>
      <c r="I4" s="554">
        <v>2000</v>
      </c>
      <c r="J4" s="554">
        <v>2001</v>
      </c>
      <c r="K4" s="554">
        <v>2002</v>
      </c>
      <c r="L4" s="554">
        <v>2003</v>
      </c>
      <c r="M4" s="554">
        <v>2004</v>
      </c>
      <c r="N4" s="554">
        <v>2005</v>
      </c>
      <c r="O4" s="554">
        <v>2006</v>
      </c>
      <c r="P4" s="554">
        <v>2007</v>
      </c>
      <c r="Q4" s="554">
        <v>2008</v>
      </c>
      <c r="R4" s="554">
        <v>2009</v>
      </c>
      <c r="S4" s="554">
        <v>2010</v>
      </c>
      <c r="T4" s="670">
        <v>2011</v>
      </c>
      <c r="U4" s="553">
        <v>2012</v>
      </c>
    </row>
    <row r="5" spans="1:26" ht="6.75" customHeight="1">
      <c r="A5" s="434"/>
      <c r="B5" s="50"/>
      <c r="C5" s="26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</row>
    <row r="6" spans="1:26" ht="15" customHeight="1">
      <c r="A6" s="64">
        <v>1</v>
      </c>
      <c r="B6" s="628" t="s">
        <v>1044</v>
      </c>
      <c r="C6" s="260" t="s">
        <v>741</v>
      </c>
      <c r="D6" s="695">
        <v>1929.9128687236976</v>
      </c>
      <c r="E6" s="597">
        <v>1980.7863242203746</v>
      </c>
      <c r="F6" s="597">
        <v>2043.5194270919706</v>
      </c>
      <c r="G6" s="597">
        <v>2075.7531627621438</v>
      </c>
      <c r="H6" s="597">
        <v>2089.549920342648</v>
      </c>
      <c r="I6" s="597">
        <v>2129.1513571008718</v>
      </c>
      <c r="J6" s="597">
        <v>2084.9371687023267</v>
      </c>
      <c r="K6" s="597">
        <v>2052.9087128288811</v>
      </c>
      <c r="L6" s="597">
        <v>1969.3260251240858</v>
      </c>
      <c r="M6" s="597">
        <v>1887.3805343595739</v>
      </c>
      <c r="N6" s="597">
        <v>1824.2521518152214</v>
      </c>
      <c r="O6" s="597">
        <v>1825.6803044452483</v>
      </c>
      <c r="P6" s="597">
        <v>1767.2221712552134</v>
      </c>
      <c r="Q6" s="597">
        <v>1806.8163451864725</v>
      </c>
      <c r="R6" s="597">
        <v>1774.1794003627879</v>
      </c>
      <c r="S6" s="597">
        <v>1707.244484467632</v>
      </c>
      <c r="T6" s="597">
        <v>1733.3143012267951</v>
      </c>
      <c r="U6" s="597">
        <v>1681.0470616478315</v>
      </c>
      <c r="V6" s="50"/>
    </row>
    <row r="7" spans="1:26" ht="15" customHeight="1">
      <c r="A7" s="64">
        <v>2</v>
      </c>
      <c r="B7" s="628" t="s">
        <v>153</v>
      </c>
      <c r="C7" s="260" t="s">
        <v>154</v>
      </c>
      <c r="D7" s="695">
        <v>536129.79493144318</v>
      </c>
      <c r="E7" s="597">
        <v>550262.44086842006</v>
      </c>
      <c r="F7" s="597">
        <v>567689.69684614928</v>
      </c>
      <c r="G7" s="597">
        <v>576644.22861532355</v>
      </c>
      <c r="H7" s="597">
        <v>580476.9678711876</v>
      </c>
      <c r="I7" s="597">
        <v>591478.24700262211</v>
      </c>
      <c r="J7" s="597">
        <v>579195.54546550626</v>
      </c>
      <c r="K7" s="597">
        <v>570298.04042386322</v>
      </c>
      <c r="L7" s="597">
        <v>547078.76977947098</v>
      </c>
      <c r="M7" s="597">
        <v>524314.31244508957</v>
      </c>
      <c r="N7" s="597">
        <v>506777.24777426844</v>
      </c>
      <c r="O7" s="597">
        <v>507173.98857488995</v>
      </c>
      <c r="P7" s="597">
        <v>490934.31917469832</v>
      </c>
      <c r="Q7" s="597">
        <v>501933.58069280203</v>
      </c>
      <c r="R7" s="597">
        <v>492867.03742078249</v>
      </c>
      <c r="S7" s="597">
        <v>474272.51778510812</v>
      </c>
      <c r="T7" s="597">
        <v>481514.71288080368</v>
      </c>
      <c r="U7" s="597">
        <v>466994.87372576754</v>
      </c>
      <c r="V7" s="50"/>
      <c r="W7" s="50"/>
      <c r="X7" s="50"/>
      <c r="Y7" s="50"/>
      <c r="Z7" s="50"/>
    </row>
    <row r="8" spans="1:26" ht="8.25" customHeight="1">
      <c r="A8" s="64"/>
      <c r="B8" s="628"/>
      <c r="C8" s="260"/>
      <c r="D8" s="695"/>
      <c r="E8" s="597"/>
      <c r="F8" s="597"/>
      <c r="G8" s="597"/>
      <c r="H8" s="597"/>
      <c r="I8" s="597"/>
      <c r="J8" s="597"/>
      <c r="K8" s="597"/>
      <c r="L8" s="597"/>
      <c r="M8" s="597"/>
      <c r="N8" s="597"/>
      <c r="O8" s="597"/>
      <c r="P8" s="597"/>
      <c r="Q8" s="597"/>
      <c r="R8" s="597"/>
      <c r="S8" s="597"/>
      <c r="T8" s="597"/>
      <c r="U8" s="597"/>
      <c r="V8" s="50"/>
    </row>
    <row r="9" spans="1:26" ht="15" customHeight="1">
      <c r="A9" s="64">
        <v>3</v>
      </c>
      <c r="B9" s="629" t="s">
        <v>1040</v>
      </c>
      <c r="C9" s="260" t="s">
        <v>155</v>
      </c>
      <c r="D9" s="695">
        <v>14667.992529108456</v>
      </c>
      <c r="E9" s="597">
        <v>14962.541898749729</v>
      </c>
      <c r="F9" s="597">
        <v>15330.120624507827</v>
      </c>
      <c r="G9" s="597">
        <v>15519.545392812024</v>
      </c>
      <c r="H9" s="597">
        <v>15519.529659952077</v>
      </c>
      <c r="I9" s="597">
        <v>15684.501789998199</v>
      </c>
      <c r="J9" s="597">
        <v>15236.775457488395</v>
      </c>
      <c r="K9" s="597">
        <v>14917.942933999402</v>
      </c>
      <c r="L9" s="597">
        <v>14227.206454099058</v>
      </c>
      <c r="M9" s="597">
        <v>13581.161281797897</v>
      </c>
      <c r="N9" s="597">
        <v>13028.539288528511</v>
      </c>
      <c r="O9" s="597">
        <v>12800.958823192579</v>
      </c>
      <c r="P9" s="597">
        <v>12359.25480022905</v>
      </c>
      <c r="Q9" s="597">
        <v>12524.54288583696</v>
      </c>
      <c r="R9" s="597">
        <v>12263.72981215712</v>
      </c>
      <c r="S9" s="597">
        <v>11768.256812116528</v>
      </c>
      <c r="T9" s="597">
        <v>11907.186450723404</v>
      </c>
      <c r="U9" s="597">
        <v>11486.210830257214</v>
      </c>
      <c r="V9" s="50"/>
    </row>
    <row r="10" spans="1:26" ht="15" customHeight="1">
      <c r="A10" s="64">
        <v>4</v>
      </c>
      <c r="B10" s="632" t="s">
        <v>1043</v>
      </c>
      <c r="C10" s="260" t="s">
        <v>155</v>
      </c>
      <c r="D10" s="695">
        <v>10982.240601923539</v>
      </c>
      <c r="E10" s="597">
        <v>11121.156327415792</v>
      </c>
      <c r="F10" s="597">
        <v>11351.965918278449</v>
      </c>
      <c r="G10" s="597">
        <v>11511.465101510776</v>
      </c>
      <c r="H10" s="597">
        <v>11506.994612112963</v>
      </c>
      <c r="I10" s="597">
        <v>11621.701873475411</v>
      </c>
      <c r="J10" s="597">
        <v>11248.936916578046</v>
      </c>
      <c r="K10" s="597">
        <v>11031.064093731087</v>
      </c>
      <c r="L10" s="597">
        <v>10646.208389989572</v>
      </c>
      <c r="M10" s="597">
        <v>10192.183214033945</v>
      </c>
      <c r="N10" s="597">
        <v>9428.9676123690351</v>
      </c>
      <c r="O10" s="597">
        <v>9275.4302452250686</v>
      </c>
      <c r="P10" s="597">
        <v>8964.5300389689401</v>
      </c>
      <c r="Q10" s="597">
        <v>9070.8848107729827</v>
      </c>
      <c r="R10" s="597">
        <v>8871.2647127968212</v>
      </c>
      <c r="S10" s="597">
        <v>8933.8676229456159</v>
      </c>
      <c r="T10" s="597">
        <v>8916.8939391555741</v>
      </c>
      <c r="U10" s="597">
        <v>8602.6484780866467</v>
      </c>
      <c r="V10" s="50"/>
    </row>
    <row r="11" spans="1:26" ht="15" customHeight="1">
      <c r="A11" s="64">
        <v>5</v>
      </c>
      <c r="B11" s="632" t="s">
        <v>1042</v>
      </c>
      <c r="C11" s="260" t="s">
        <v>155</v>
      </c>
      <c r="D11" s="695">
        <v>14872.943339860094</v>
      </c>
      <c r="E11" s="597">
        <v>15237.894694639795</v>
      </c>
      <c r="F11" s="597">
        <v>15674.608472009193</v>
      </c>
      <c r="G11" s="597">
        <v>15913.40505829655</v>
      </c>
      <c r="H11" s="597">
        <v>15927.544743460352</v>
      </c>
      <c r="I11" s="597">
        <v>16129.148254814478</v>
      </c>
      <c r="J11" s="597">
        <v>15715.502523208463</v>
      </c>
      <c r="K11" s="597">
        <v>15385.146613408242</v>
      </c>
      <c r="L11" s="597">
        <v>14693.670535690104</v>
      </c>
      <c r="M11" s="597">
        <v>14025.68909916498</v>
      </c>
      <c r="N11" s="597">
        <v>13663.203138854593</v>
      </c>
      <c r="O11" s="597">
        <v>13450.718300952949</v>
      </c>
      <c r="P11" s="597">
        <v>13016.649897472225</v>
      </c>
      <c r="Q11" s="597">
        <v>13270.412940296255</v>
      </c>
      <c r="R11" s="597">
        <v>13066.916989058445</v>
      </c>
      <c r="S11" s="597">
        <v>12497.602836836815</v>
      </c>
      <c r="T11" s="597">
        <v>12795.728439621671</v>
      </c>
      <c r="U11" s="597">
        <v>12365.453308284132</v>
      </c>
      <c r="V11" s="50"/>
    </row>
    <row r="12" spans="1:26" ht="15" customHeight="1">
      <c r="A12" s="64">
        <v>6</v>
      </c>
      <c r="B12" s="632" t="s">
        <v>1041</v>
      </c>
      <c r="C12" s="260" t="s">
        <v>155</v>
      </c>
      <c r="D12" s="695">
        <v>18394.227954296624</v>
      </c>
      <c r="E12" s="597">
        <v>18852.853916484262</v>
      </c>
      <c r="F12" s="597">
        <v>19368.837774797852</v>
      </c>
      <c r="G12" s="597">
        <v>19587.339083469364</v>
      </c>
      <c r="H12" s="597">
        <v>19665.761084260004</v>
      </c>
      <c r="I12" s="597">
        <v>19975.366238742368</v>
      </c>
      <c r="J12" s="597">
        <v>19527.889758173143</v>
      </c>
      <c r="K12" s="597">
        <v>19171.012316228927</v>
      </c>
      <c r="L12" s="597">
        <v>18191.776826834219</v>
      </c>
      <c r="M12" s="597">
        <v>17408.847401940711</v>
      </c>
      <c r="N12" s="597">
        <v>17080.722543843858</v>
      </c>
      <c r="O12" s="597">
        <v>16936.671633666294</v>
      </c>
      <c r="P12" s="597">
        <v>16358.852237460858</v>
      </c>
      <c r="Q12" s="597">
        <v>16690.36735538892</v>
      </c>
      <c r="R12" s="597">
        <v>16398.990911025081</v>
      </c>
      <c r="S12" s="597">
        <v>15243.779278872657</v>
      </c>
      <c r="T12" s="597">
        <v>15479.031104174977</v>
      </c>
      <c r="U12" s="597">
        <v>14950.804617426991</v>
      </c>
      <c r="V12" s="50"/>
    </row>
    <row r="13" spans="1:26" ht="9" customHeight="1">
      <c r="A13" s="64"/>
      <c r="B13" s="628"/>
      <c r="C13" s="260"/>
      <c r="D13" s="695"/>
      <c r="E13" s="597"/>
      <c r="F13" s="597"/>
      <c r="G13" s="597"/>
      <c r="H13" s="597"/>
      <c r="I13" s="597"/>
      <c r="J13" s="597"/>
      <c r="K13" s="597"/>
      <c r="L13" s="597"/>
      <c r="M13" s="597"/>
      <c r="N13" s="597"/>
      <c r="O13" s="597"/>
      <c r="P13" s="597"/>
      <c r="Q13" s="597"/>
      <c r="R13" s="597"/>
      <c r="S13" s="597"/>
      <c r="T13" s="597"/>
      <c r="U13" s="597"/>
      <c r="V13" s="50"/>
    </row>
    <row r="14" spans="1:26" ht="15" customHeight="1">
      <c r="A14" s="64">
        <v>7</v>
      </c>
      <c r="B14" s="628" t="s">
        <v>1045</v>
      </c>
      <c r="C14" s="260" t="s">
        <v>1037</v>
      </c>
      <c r="D14" s="695">
        <v>36551</v>
      </c>
      <c r="E14" s="597">
        <v>36776</v>
      </c>
      <c r="F14" s="597">
        <v>37031</v>
      </c>
      <c r="G14" s="597">
        <v>37156</v>
      </c>
      <c r="H14" s="597">
        <v>37403</v>
      </c>
      <c r="I14" s="597">
        <v>37711</v>
      </c>
      <c r="J14" s="597">
        <v>38013</v>
      </c>
      <c r="K14" s="597">
        <v>38229</v>
      </c>
      <c r="L14" s="597">
        <v>38453</v>
      </c>
      <c r="M14" s="597">
        <v>38606</v>
      </c>
      <c r="N14" s="597">
        <v>38897.472429659123</v>
      </c>
      <c r="O14" s="597">
        <v>39620</v>
      </c>
      <c r="P14" s="597">
        <v>39722</v>
      </c>
      <c r="Q14" s="597">
        <v>40076</v>
      </c>
      <c r="R14" s="597">
        <v>40189</v>
      </c>
      <c r="S14" s="597">
        <v>40301</v>
      </c>
      <c r="T14" s="597">
        <v>40439</v>
      </c>
      <c r="U14" s="597">
        <v>40657</v>
      </c>
      <c r="V14" s="50"/>
    </row>
    <row r="15" spans="1:26" ht="15" customHeight="1">
      <c r="A15" s="64">
        <v>8</v>
      </c>
      <c r="B15" s="632" t="s">
        <v>1043</v>
      </c>
      <c r="C15" s="260" t="s">
        <v>38</v>
      </c>
      <c r="D15" s="692">
        <v>34.877294738858033</v>
      </c>
      <c r="E15" s="693">
        <v>35.030998477267786</v>
      </c>
      <c r="F15" s="693">
        <v>35.181334557532878</v>
      </c>
      <c r="G15" s="693">
        <v>35.194854128539134</v>
      </c>
      <c r="H15" s="693">
        <v>35.43833382349009</v>
      </c>
      <c r="I15" s="693">
        <v>35.841001299355625</v>
      </c>
      <c r="J15" s="693">
        <v>36.232341567358532</v>
      </c>
      <c r="K15" s="693">
        <v>36.438305998064294</v>
      </c>
      <c r="L15" s="693">
        <v>36.72275245104413</v>
      </c>
      <c r="M15" s="693">
        <v>36.983888514738645</v>
      </c>
      <c r="N15" s="693">
        <v>37.921409644277368</v>
      </c>
      <c r="O15" s="693">
        <v>38.621908127208485</v>
      </c>
      <c r="P15" s="693">
        <v>38.732660305631782</v>
      </c>
      <c r="Q15" s="693">
        <v>39.401651820246023</v>
      </c>
      <c r="R15" s="693">
        <v>39.799447610042549</v>
      </c>
      <c r="S15" s="693">
        <v>40.185107069303491</v>
      </c>
      <c r="T15" s="693">
        <v>40.399119661712703</v>
      </c>
      <c r="U15" s="693">
        <v>40.514548540226777</v>
      </c>
      <c r="V15" s="50"/>
    </row>
    <row r="16" spans="1:26" ht="15" customHeight="1">
      <c r="A16" s="64">
        <v>9</v>
      </c>
      <c r="B16" s="632" t="s">
        <v>1042</v>
      </c>
      <c r="C16" s="260" t="s">
        <v>38</v>
      </c>
      <c r="D16" s="692">
        <v>32.406774096467949</v>
      </c>
      <c r="E16" s="693">
        <v>32.692516858820966</v>
      </c>
      <c r="F16" s="693">
        <v>32.977775377386514</v>
      </c>
      <c r="G16" s="693">
        <v>33.356658413176874</v>
      </c>
      <c r="H16" s="693">
        <v>33.569499772745502</v>
      </c>
      <c r="I16" s="693">
        <v>33.716952613295852</v>
      </c>
      <c r="J16" s="693">
        <v>33.87525320285166</v>
      </c>
      <c r="K16" s="693">
        <v>33.995134583693009</v>
      </c>
      <c r="L16" s="693">
        <v>34.12217512287728</v>
      </c>
      <c r="M16" s="693">
        <v>34.248562399627005</v>
      </c>
      <c r="N16" s="693">
        <v>33.665644183173228</v>
      </c>
      <c r="O16" s="693">
        <v>33.758202927814231</v>
      </c>
      <c r="P16" s="693">
        <v>33.976989501774881</v>
      </c>
      <c r="Q16" s="693">
        <v>34.024502832048306</v>
      </c>
      <c r="R16" s="693">
        <v>34.190947771778347</v>
      </c>
      <c r="S16" s="693">
        <v>34.224957197091882</v>
      </c>
      <c r="T16" s="693">
        <v>34.315883182076703</v>
      </c>
      <c r="U16" s="693">
        <v>34.52787957793246</v>
      </c>
      <c r="V16" s="50"/>
    </row>
    <row r="17" spans="1:22" ht="15" customHeight="1">
      <c r="A17" s="64">
        <v>10</v>
      </c>
      <c r="B17" s="632" t="s">
        <v>1041</v>
      </c>
      <c r="C17" s="260" t="s">
        <v>38</v>
      </c>
      <c r="D17" s="692">
        <v>32.715931164674018</v>
      </c>
      <c r="E17" s="693">
        <v>32.276484663911248</v>
      </c>
      <c r="F17" s="693">
        <v>31.840890065080611</v>
      </c>
      <c r="G17" s="693">
        <v>31.448487458283992</v>
      </c>
      <c r="H17" s="693">
        <v>30.992166403764408</v>
      </c>
      <c r="I17" s="693">
        <v>30.442046087348519</v>
      </c>
      <c r="J17" s="693">
        <v>29.892405229789809</v>
      </c>
      <c r="K17" s="693">
        <v>29.566559418242694</v>
      </c>
      <c r="L17" s="693">
        <v>29.15507242607859</v>
      </c>
      <c r="M17" s="693">
        <v>28.767549085634357</v>
      </c>
      <c r="N17" s="693">
        <v>28.412946172549404</v>
      </c>
      <c r="O17" s="693">
        <v>27.619888944977284</v>
      </c>
      <c r="P17" s="693">
        <v>27.29035019259334</v>
      </c>
      <c r="Q17" s="693">
        <v>26.573845347705664</v>
      </c>
      <c r="R17" s="693">
        <v>26.009604618179107</v>
      </c>
      <c r="S17" s="693">
        <v>25.589935733604626</v>
      </c>
      <c r="T17" s="693">
        <v>25.28499715621059</v>
      </c>
      <c r="U17" s="693">
        <v>24.957571881840764</v>
      </c>
      <c r="V17" s="50"/>
    </row>
    <row r="18" spans="1:22" ht="15" customHeight="1">
      <c r="A18" s="64">
        <v>11</v>
      </c>
      <c r="B18" s="632" t="s">
        <v>740</v>
      </c>
      <c r="C18" s="260" t="s">
        <v>38</v>
      </c>
      <c r="D18" s="234">
        <v>100</v>
      </c>
      <c r="E18" s="137">
        <v>100</v>
      </c>
      <c r="F18" s="137">
        <v>100.00000000000001</v>
      </c>
      <c r="G18" s="137">
        <v>100</v>
      </c>
      <c r="H18" s="137">
        <v>100</v>
      </c>
      <c r="I18" s="137">
        <v>99.999999999999986</v>
      </c>
      <c r="J18" s="137">
        <v>100</v>
      </c>
      <c r="K18" s="137">
        <v>100</v>
      </c>
      <c r="L18" s="137">
        <v>100</v>
      </c>
      <c r="M18" s="137">
        <v>100</v>
      </c>
      <c r="N18" s="137">
        <v>100</v>
      </c>
      <c r="O18" s="137">
        <v>100</v>
      </c>
      <c r="P18" s="137">
        <v>100</v>
      </c>
      <c r="Q18" s="137">
        <v>100</v>
      </c>
      <c r="R18" s="137">
        <v>100</v>
      </c>
      <c r="S18" s="137">
        <v>100</v>
      </c>
      <c r="T18" s="137">
        <v>100</v>
      </c>
      <c r="U18" s="137">
        <v>100</v>
      </c>
      <c r="V18" s="50"/>
    </row>
    <row r="19" spans="1:22" ht="8.25" customHeight="1">
      <c r="A19" s="64"/>
      <c r="B19" s="628"/>
      <c r="C19" s="260"/>
      <c r="D19" s="233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50"/>
    </row>
    <row r="20" spans="1:22" ht="15" customHeight="1">
      <c r="A20" s="64">
        <v>12</v>
      </c>
      <c r="B20" s="628" t="s">
        <v>157</v>
      </c>
      <c r="C20" s="260" t="s">
        <v>1038</v>
      </c>
      <c r="D20" s="695">
        <v>2891.4579839169996</v>
      </c>
      <c r="E20" s="597">
        <v>2933.0980701638173</v>
      </c>
      <c r="F20" s="597">
        <v>2970.7017037939395</v>
      </c>
      <c r="G20" s="597">
        <v>3008.3683181202287</v>
      </c>
      <c r="H20" s="597">
        <v>3049.7473584928912</v>
      </c>
      <c r="I20" s="597">
        <v>3091.3590755458372</v>
      </c>
      <c r="J20" s="597">
        <v>3126.7843155632095</v>
      </c>
      <c r="K20" s="597">
        <v>3153.8403616891983</v>
      </c>
      <c r="L20" s="597">
        <v>3182.1651235758563</v>
      </c>
      <c r="M20" s="597">
        <v>3382.8307878433907</v>
      </c>
      <c r="N20" s="597">
        <v>3415.8083220129365</v>
      </c>
      <c r="O20" s="597">
        <v>3446.062384097484</v>
      </c>
      <c r="P20" s="597">
        <v>3472.7837799909566</v>
      </c>
      <c r="Q20" s="597">
        <v>3494.3871494462519</v>
      </c>
      <c r="R20" s="597">
        <v>3512.6573530388928</v>
      </c>
      <c r="S20" s="597">
        <v>3530.4057119840922</v>
      </c>
      <c r="T20" s="597">
        <v>3550.7321298211832</v>
      </c>
      <c r="U20" s="597">
        <v>3571.4254385146032</v>
      </c>
      <c r="V20" s="50"/>
    </row>
    <row r="21" spans="1:22" ht="9" customHeight="1">
      <c r="A21" s="64"/>
      <c r="B21" s="628"/>
      <c r="C21" s="260"/>
      <c r="D21" s="233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50"/>
    </row>
    <row r="22" spans="1:22" ht="15" customHeight="1">
      <c r="A22" s="64">
        <v>13</v>
      </c>
      <c r="B22" s="628" t="s">
        <v>158</v>
      </c>
      <c r="C22" s="260" t="s">
        <v>160</v>
      </c>
      <c r="D22" s="694">
        <v>185.41849748933893</v>
      </c>
      <c r="E22" s="633">
        <v>187.60451498905633</v>
      </c>
      <c r="F22" s="633">
        <v>191.09616294397449</v>
      </c>
      <c r="G22" s="633">
        <v>191.68006295706445</v>
      </c>
      <c r="H22" s="633">
        <v>190.33608349710804</v>
      </c>
      <c r="I22" s="633">
        <v>191.33275447731208</v>
      </c>
      <c r="J22" s="633">
        <v>185.23680785483893</v>
      </c>
      <c r="K22" s="633">
        <v>180.82654003400836</v>
      </c>
      <c r="L22" s="633">
        <v>171.92029594137111</v>
      </c>
      <c r="M22" s="633">
        <v>154.99276946670702</v>
      </c>
      <c r="N22" s="633">
        <v>148.36232013031238</v>
      </c>
      <c r="O22" s="633">
        <v>147.17492954142142</v>
      </c>
      <c r="P22" s="633">
        <v>141.36622095602414</v>
      </c>
      <c r="Q22" s="633">
        <v>143.63994578343798</v>
      </c>
      <c r="R22" s="633">
        <v>140.31173208351512</v>
      </c>
      <c r="S22" s="633">
        <v>134.33938093153787</v>
      </c>
      <c r="T22" s="633">
        <v>135.60997993533604</v>
      </c>
      <c r="U22" s="633">
        <v>130.75867934680895</v>
      </c>
      <c r="V22" s="50"/>
    </row>
    <row r="23" spans="1:22" ht="15" customHeight="1">
      <c r="A23" s="64"/>
      <c r="B23" s="628"/>
      <c r="C23" s="260"/>
      <c r="D23" s="262"/>
      <c r="E23" s="262"/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50"/>
    </row>
    <row r="24" spans="1:22" ht="21.75" customHeight="1">
      <c r="A24" s="64"/>
      <c r="B24" s="630"/>
      <c r="C24" s="435"/>
      <c r="D24" s="789" t="s">
        <v>35</v>
      </c>
      <c r="E24" s="789"/>
      <c r="F24" s="789"/>
      <c r="G24" s="789"/>
      <c r="H24" s="789"/>
      <c r="I24" s="789"/>
      <c r="J24" s="789"/>
      <c r="K24" s="789"/>
      <c r="L24" s="789"/>
      <c r="M24" s="789"/>
      <c r="N24" s="789"/>
      <c r="O24" s="789"/>
      <c r="P24" s="789"/>
      <c r="Q24" s="789"/>
      <c r="R24" s="789"/>
      <c r="S24" s="789"/>
      <c r="T24" s="789"/>
      <c r="U24" s="789"/>
      <c r="V24" s="50"/>
    </row>
    <row r="25" spans="1:22" ht="15" customHeight="1">
      <c r="A25" s="64"/>
      <c r="B25" s="628"/>
      <c r="C25" s="260"/>
      <c r="D25" s="262"/>
      <c r="E25" s="262"/>
      <c r="F25" s="262"/>
      <c r="G25" s="262"/>
      <c r="H25" s="262"/>
      <c r="I25" s="262"/>
      <c r="J25" s="262"/>
      <c r="K25" s="262"/>
      <c r="L25" s="262"/>
      <c r="M25" s="262"/>
      <c r="N25" s="262"/>
      <c r="O25" s="262"/>
      <c r="P25" s="262"/>
      <c r="Q25" s="262"/>
      <c r="R25" s="262"/>
      <c r="S25" s="262"/>
      <c r="T25" s="262"/>
      <c r="U25" s="262"/>
      <c r="V25" s="50"/>
    </row>
    <row r="26" spans="1:22" ht="15" customHeight="1">
      <c r="A26" s="64">
        <v>14</v>
      </c>
      <c r="B26" s="628" t="s">
        <v>153</v>
      </c>
      <c r="C26" s="260" t="s">
        <v>535</v>
      </c>
      <c r="D26" s="514">
        <f>D7/$N7*100</f>
        <v>105.79200176923671</v>
      </c>
      <c r="E26" s="400">
        <f t="shared" ref="E26:U26" si="0">E7/$N7*100</f>
        <v>108.58073113683292</v>
      </c>
      <c r="F26" s="400">
        <f t="shared" si="0"/>
        <v>112.01957059820744</v>
      </c>
      <c r="G26" s="400">
        <f t="shared" si="0"/>
        <v>113.78652675271161</v>
      </c>
      <c r="H26" s="400">
        <f t="shared" si="0"/>
        <v>114.54282338455472</v>
      </c>
      <c r="I26" s="400">
        <f t="shared" si="0"/>
        <v>116.71365468760777</v>
      </c>
      <c r="J26" s="400">
        <f t="shared" si="0"/>
        <v>114.28996625426538</v>
      </c>
      <c r="K26" s="400">
        <f t="shared" si="0"/>
        <v>112.53426291897945</v>
      </c>
      <c r="L26" s="400">
        <f t="shared" si="0"/>
        <v>107.95251211103185</v>
      </c>
      <c r="M26" s="400">
        <f t="shared" si="0"/>
        <v>103.46050750065096</v>
      </c>
      <c r="N26" s="621">
        <f t="shared" si="0"/>
        <v>100</v>
      </c>
      <c r="O26" s="400">
        <f t="shared" si="0"/>
        <v>100.07828701907277</v>
      </c>
      <c r="P26" s="400">
        <f t="shared" si="0"/>
        <v>96.873788499947224</v>
      </c>
      <c r="Q26" s="400">
        <f t="shared" si="0"/>
        <v>99.044221676734807</v>
      </c>
      <c r="R26" s="400">
        <f t="shared" si="0"/>
        <v>97.255162812738988</v>
      </c>
      <c r="S26" s="400">
        <f t="shared" si="0"/>
        <v>93.585992636425786</v>
      </c>
      <c r="T26" s="400">
        <f t="shared" si="0"/>
        <v>95.01506135004756</v>
      </c>
      <c r="U26" s="400">
        <f t="shared" si="0"/>
        <v>92.149928943490963</v>
      </c>
      <c r="V26" s="50"/>
    </row>
    <row r="27" spans="1:22" ht="6.75" customHeight="1">
      <c r="A27" s="64"/>
      <c r="B27" s="631"/>
      <c r="C27" s="260"/>
      <c r="D27" s="514"/>
      <c r="E27" s="400"/>
      <c r="F27" s="400"/>
      <c r="G27" s="400"/>
      <c r="H27" s="400"/>
      <c r="I27" s="400"/>
      <c r="J27" s="400"/>
      <c r="K27" s="400"/>
      <c r="L27" s="400"/>
      <c r="M27" s="400"/>
      <c r="N27" s="621"/>
      <c r="O27" s="400"/>
      <c r="P27" s="400"/>
      <c r="Q27" s="400"/>
      <c r="R27" s="400"/>
      <c r="S27" s="400"/>
      <c r="T27" s="400"/>
      <c r="U27" s="400"/>
      <c r="V27" s="50"/>
    </row>
    <row r="28" spans="1:22" ht="15" customHeight="1">
      <c r="A28" s="64">
        <v>15</v>
      </c>
      <c r="B28" s="629" t="s">
        <v>1040</v>
      </c>
      <c r="C28" s="260" t="s">
        <v>535</v>
      </c>
      <c r="D28" s="514">
        <f t="shared" ref="D28:S36" si="1">D9/$N9*100</f>
        <v>112.58355372212345</v>
      </c>
      <c r="E28" s="400">
        <f t="shared" si="1"/>
        <v>114.84435489958638</v>
      </c>
      <c r="F28" s="400">
        <f t="shared" si="1"/>
        <v>117.6656897984399</v>
      </c>
      <c r="G28" s="400">
        <f t="shared" si="1"/>
        <v>119.11961156287734</v>
      </c>
      <c r="H28" s="400">
        <f t="shared" si="1"/>
        <v>119.11949080597897</v>
      </c>
      <c r="I28" s="400">
        <f t="shared" si="1"/>
        <v>120.38572738394575</v>
      </c>
      <c r="J28" s="400">
        <f t="shared" si="1"/>
        <v>116.94922293325862</v>
      </c>
      <c r="K28" s="400">
        <f t="shared" si="1"/>
        <v>114.50203743971889</v>
      </c>
      <c r="L28" s="400">
        <f t="shared" si="1"/>
        <v>109.20031892313484</v>
      </c>
      <c r="M28" s="400">
        <f t="shared" si="1"/>
        <v>104.24162664003296</v>
      </c>
      <c r="N28" s="621">
        <f t="shared" si="1"/>
        <v>100</v>
      </c>
      <c r="O28" s="400">
        <f t="shared" si="1"/>
        <v>98.253215803429981</v>
      </c>
      <c r="P28" s="400">
        <f t="shared" si="1"/>
        <v>94.862935333903792</v>
      </c>
      <c r="Q28" s="400">
        <f t="shared" si="1"/>
        <v>96.131597015366751</v>
      </c>
      <c r="R28" s="400">
        <f t="shared" si="1"/>
        <v>94.129737344808888</v>
      </c>
      <c r="S28" s="400">
        <f t="shared" si="1"/>
        <v>90.326755375242655</v>
      </c>
      <c r="T28" s="400">
        <f t="shared" ref="E28:U36" si="2">T9/$N9*100</f>
        <v>91.393103916166211</v>
      </c>
      <c r="U28" s="400">
        <f t="shared" si="2"/>
        <v>88.161923419693707</v>
      </c>
    </row>
    <row r="29" spans="1:22" ht="15" customHeight="1">
      <c r="A29" s="64">
        <v>16</v>
      </c>
      <c r="B29" s="632" t="s">
        <v>1043</v>
      </c>
      <c r="C29" s="260" t="s">
        <v>535</v>
      </c>
      <c r="D29" s="514">
        <f t="shared" si="1"/>
        <v>116.47341526040348</v>
      </c>
      <c r="E29" s="400">
        <f t="shared" si="2"/>
        <v>117.94670195734815</v>
      </c>
      <c r="F29" s="400">
        <f t="shared" si="2"/>
        <v>120.39457960791806</v>
      </c>
      <c r="G29" s="400">
        <f t="shared" si="2"/>
        <v>122.08616653227121</v>
      </c>
      <c r="H29" s="400">
        <f t="shared" si="2"/>
        <v>122.03875424301964</v>
      </c>
      <c r="I29" s="400">
        <f t="shared" si="2"/>
        <v>123.25529529054613</v>
      </c>
      <c r="J29" s="400">
        <f t="shared" si="2"/>
        <v>119.30189368581088</v>
      </c>
      <c r="K29" s="400">
        <f t="shared" si="2"/>
        <v>116.99121841568744</v>
      </c>
      <c r="L29" s="400">
        <f t="shared" si="2"/>
        <v>112.90958700530209</v>
      </c>
      <c r="M29" s="400">
        <f t="shared" si="2"/>
        <v>108.09437080538609</v>
      </c>
      <c r="N29" s="621">
        <f t="shared" si="2"/>
        <v>100</v>
      </c>
      <c r="O29" s="400">
        <f t="shared" si="2"/>
        <v>98.371641801563143</v>
      </c>
      <c r="P29" s="400">
        <f t="shared" si="2"/>
        <v>95.074353921941139</v>
      </c>
      <c r="Q29" s="400">
        <f t="shared" si="2"/>
        <v>96.202311681224629</v>
      </c>
      <c r="R29" s="400">
        <f t="shared" si="2"/>
        <v>94.085217783115382</v>
      </c>
      <c r="S29" s="400">
        <f t="shared" si="2"/>
        <v>94.749160143747432</v>
      </c>
      <c r="T29" s="400">
        <f t="shared" si="2"/>
        <v>94.569143788958215</v>
      </c>
      <c r="U29" s="400">
        <f t="shared" si="2"/>
        <v>91.236377424836917</v>
      </c>
    </row>
    <row r="30" spans="1:22" ht="15" customHeight="1">
      <c r="A30" s="64">
        <v>17</v>
      </c>
      <c r="B30" s="632" t="s">
        <v>1042</v>
      </c>
      <c r="C30" s="260" t="s">
        <v>535</v>
      </c>
      <c r="D30" s="514">
        <f t="shared" si="1"/>
        <v>108.85400142785929</v>
      </c>
      <c r="E30" s="400">
        <f t="shared" si="2"/>
        <v>111.52505411638938</v>
      </c>
      <c r="F30" s="400">
        <f t="shared" si="2"/>
        <v>114.72133080884004</v>
      </c>
      <c r="G30" s="400">
        <f t="shared" si="2"/>
        <v>116.46906583012711</v>
      </c>
      <c r="H30" s="400">
        <f t="shared" si="2"/>
        <v>116.5725531677602</v>
      </c>
      <c r="I30" s="400">
        <f t="shared" si="2"/>
        <v>118.04807475157402</v>
      </c>
      <c r="J30" s="400">
        <f t="shared" si="2"/>
        <v>115.02063142512802</v>
      </c>
      <c r="K30" s="400">
        <f t="shared" si="2"/>
        <v>112.60278030747337</v>
      </c>
      <c r="L30" s="400">
        <f t="shared" si="2"/>
        <v>107.54191668207822</v>
      </c>
      <c r="M30" s="400">
        <f t="shared" si="2"/>
        <v>102.65300864392167</v>
      </c>
      <c r="N30" s="621">
        <f t="shared" si="2"/>
        <v>100</v>
      </c>
      <c r="O30" s="400">
        <f t="shared" si="2"/>
        <v>98.44483877065845</v>
      </c>
      <c r="P30" s="400">
        <f t="shared" si="2"/>
        <v>95.267923379227682</v>
      </c>
      <c r="Q30" s="400">
        <f t="shared" si="2"/>
        <v>97.125196818296985</v>
      </c>
      <c r="R30" s="400">
        <f t="shared" si="2"/>
        <v>95.635824603233303</v>
      </c>
      <c r="S30" s="400">
        <f t="shared" si="2"/>
        <v>91.46905531468596</v>
      </c>
      <c r="T30" s="400">
        <f t="shared" si="2"/>
        <v>93.651015135930678</v>
      </c>
      <c r="U30" s="400">
        <f t="shared" si="2"/>
        <v>90.501862430193995</v>
      </c>
    </row>
    <row r="31" spans="1:22" ht="15" customHeight="1">
      <c r="A31" s="64">
        <v>18</v>
      </c>
      <c r="B31" s="632" t="s">
        <v>1041</v>
      </c>
      <c r="C31" s="260" t="s">
        <v>535</v>
      </c>
      <c r="D31" s="514">
        <f t="shared" si="1"/>
        <v>107.68998739415841</v>
      </c>
      <c r="E31" s="400">
        <f t="shared" si="2"/>
        <v>110.37503752017275</v>
      </c>
      <c r="F31" s="400">
        <f t="shared" si="2"/>
        <v>113.39589250443427</v>
      </c>
      <c r="G31" s="400">
        <f t="shared" si="2"/>
        <v>114.67512005532181</v>
      </c>
      <c r="H31" s="400">
        <f t="shared" si="2"/>
        <v>115.13424583638489</v>
      </c>
      <c r="I31" s="400">
        <f t="shared" si="2"/>
        <v>116.94684570555115</v>
      </c>
      <c r="J31" s="400">
        <f t="shared" si="2"/>
        <v>114.32707081358969</v>
      </c>
      <c r="K31" s="400">
        <f t="shared" si="2"/>
        <v>112.23771281934698</v>
      </c>
      <c r="L31" s="400">
        <f t="shared" si="2"/>
        <v>106.5047264841311</v>
      </c>
      <c r="M31" s="400">
        <f t="shared" si="2"/>
        <v>101.92102446049694</v>
      </c>
      <c r="N31" s="621">
        <f t="shared" si="2"/>
        <v>100</v>
      </c>
      <c r="O31" s="400">
        <f t="shared" si="2"/>
        <v>99.156646272967635</v>
      </c>
      <c r="P31" s="400">
        <f t="shared" si="2"/>
        <v>95.773771838222544</v>
      </c>
      <c r="Q31" s="400">
        <f t="shared" si="2"/>
        <v>97.714644755495854</v>
      </c>
      <c r="R31" s="400">
        <f t="shared" si="2"/>
        <v>96.008765840737325</v>
      </c>
      <c r="S31" s="400">
        <f t="shared" si="2"/>
        <v>89.245517803734458</v>
      </c>
      <c r="T31" s="400">
        <f t="shared" si="2"/>
        <v>90.622812146514534</v>
      </c>
      <c r="U31" s="400">
        <f t="shared" si="2"/>
        <v>87.530282041935521</v>
      </c>
    </row>
    <row r="32" spans="1:22" ht="9" customHeight="1">
      <c r="A32" s="64"/>
      <c r="B32" s="631"/>
      <c r="C32" s="260"/>
      <c r="D32" s="514"/>
      <c r="E32" s="400"/>
      <c r="F32" s="400"/>
      <c r="G32" s="400"/>
      <c r="H32" s="400"/>
      <c r="I32" s="400"/>
      <c r="J32" s="400"/>
      <c r="K32" s="400"/>
      <c r="L32" s="400"/>
      <c r="M32" s="400"/>
      <c r="N32" s="621"/>
      <c r="O32" s="400"/>
      <c r="P32" s="400"/>
      <c r="Q32" s="400"/>
      <c r="R32" s="400"/>
      <c r="S32" s="400"/>
      <c r="T32" s="400"/>
      <c r="U32" s="400"/>
    </row>
    <row r="33" spans="1:21" ht="15" customHeight="1">
      <c r="A33" s="64">
        <v>19</v>
      </c>
      <c r="B33" s="628" t="s">
        <v>156</v>
      </c>
      <c r="C33" s="260" t="s">
        <v>535</v>
      </c>
      <c r="D33" s="514">
        <f t="shared" si="1"/>
        <v>93.967545233427686</v>
      </c>
      <c r="E33" s="400">
        <f t="shared" si="2"/>
        <v>94.545988988113507</v>
      </c>
      <c r="F33" s="400">
        <f t="shared" si="2"/>
        <v>95.201558576757435</v>
      </c>
      <c r="G33" s="400">
        <f t="shared" si="2"/>
        <v>95.522916218249549</v>
      </c>
      <c r="H33" s="400">
        <f t="shared" si="2"/>
        <v>96.157918917837975</v>
      </c>
      <c r="I33" s="400">
        <f t="shared" si="2"/>
        <v>96.949744146474558</v>
      </c>
      <c r="J33" s="400">
        <f t="shared" si="2"/>
        <v>97.726144208319525</v>
      </c>
      <c r="K33" s="400">
        <f t="shared" si="2"/>
        <v>98.281450212817902</v>
      </c>
      <c r="L33" s="400">
        <f t="shared" si="2"/>
        <v>98.85732310637178</v>
      </c>
      <c r="M33" s="400">
        <f t="shared" si="2"/>
        <v>99.250664859558128</v>
      </c>
      <c r="N33" s="621">
        <f t="shared" si="2"/>
        <v>100</v>
      </c>
      <c r="O33" s="400">
        <f t="shared" si="2"/>
        <v>101.8575180473422</v>
      </c>
      <c r="P33" s="400">
        <f t="shared" si="2"/>
        <v>102.11974588279978</v>
      </c>
      <c r="Q33" s="400">
        <f t="shared" si="2"/>
        <v>103.02983072350547</v>
      </c>
      <c r="R33" s="400">
        <f t="shared" si="2"/>
        <v>103.32033803141434</v>
      </c>
      <c r="S33" s="400">
        <f t="shared" si="2"/>
        <v>103.60827447819128</v>
      </c>
      <c r="T33" s="400">
        <f t="shared" si="2"/>
        <v>103.96305331439856</v>
      </c>
      <c r="U33" s="400">
        <f t="shared" si="2"/>
        <v>104.52350104116084</v>
      </c>
    </row>
    <row r="34" spans="1:21" ht="15" customHeight="1">
      <c r="A34" s="64">
        <v>20</v>
      </c>
      <c r="B34" s="632" t="s">
        <v>1043</v>
      </c>
      <c r="C34" s="260" t="s">
        <v>535</v>
      </c>
      <c r="D34" s="514">
        <f t="shared" si="1"/>
        <v>91.972569232065155</v>
      </c>
      <c r="E34" s="400">
        <f t="shared" si="2"/>
        <v>92.377891027461402</v>
      </c>
      <c r="F34" s="400">
        <f t="shared" si="2"/>
        <v>92.774332197964611</v>
      </c>
      <c r="G34" s="400">
        <f t="shared" si="2"/>
        <v>92.809983749774204</v>
      </c>
      <c r="H34" s="400">
        <f t="shared" si="2"/>
        <v>93.452047684725258</v>
      </c>
      <c r="I34" s="400">
        <f t="shared" si="2"/>
        <v>94.513895014881939</v>
      </c>
      <c r="J34" s="400">
        <f t="shared" si="2"/>
        <v>95.545872126687343</v>
      </c>
      <c r="K34" s="400">
        <f t="shared" si="2"/>
        <v>96.089007080366045</v>
      </c>
      <c r="L34" s="400">
        <f t="shared" si="2"/>
        <v>96.839101698810069</v>
      </c>
      <c r="M34" s="400">
        <f t="shared" si="2"/>
        <v>97.527726056775947</v>
      </c>
      <c r="N34" s="621">
        <f t="shared" si="2"/>
        <v>100</v>
      </c>
      <c r="O34" s="400">
        <f t="shared" si="2"/>
        <v>101.8472374563661</v>
      </c>
      <c r="P34" s="400">
        <f t="shared" si="2"/>
        <v>102.13929458046094</v>
      </c>
      <c r="Q34" s="400">
        <f t="shared" si="2"/>
        <v>103.90344712882273</v>
      </c>
      <c r="R34" s="400">
        <f t="shared" si="2"/>
        <v>104.95244766315956</v>
      </c>
      <c r="S34" s="400">
        <f t="shared" si="2"/>
        <v>105.9694442961398</v>
      </c>
      <c r="T34" s="400">
        <f t="shared" si="2"/>
        <v>106.53380251598648</v>
      </c>
      <c r="U34" s="400">
        <f t="shared" si="2"/>
        <v>106.83819225148645</v>
      </c>
    </row>
    <row r="35" spans="1:21" ht="15" customHeight="1">
      <c r="A35" s="64">
        <v>21</v>
      </c>
      <c r="B35" s="632" t="s">
        <v>1042</v>
      </c>
      <c r="C35" s="260" t="s">
        <v>535</v>
      </c>
      <c r="D35" s="514">
        <f t="shared" si="1"/>
        <v>96.260668354195673</v>
      </c>
      <c r="E35" s="400">
        <f t="shared" si="2"/>
        <v>97.109435010191632</v>
      </c>
      <c r="F35" s="400">
        <f t="shared" si="2"/>
        <v>97.956763274618922</v>
      </c>
      <c r="G35" s="400">
        <f t="shared" si="2"/>
        <v>99.082192610617597</v>
      </c>
      <c r="H35" s="400">
        <f t="shared" si="2"/>
        <v>99.714413869805639</v>
      </c>
      <c r="I35" s="400">
        <f t="shared" si="2"/>
        <v>100.15240590628076</v>
      </c>
      <c r="J35" s="400">
        <f t="shared" si="2"/>
        <v>100.62261995801404</v>
      </c>
      <c r="K35" s="400">
        <f t="shared" si="2"/>
        <v>100.9787140823061</v>
      </c>
      <c r="L35" s="400">
        <f t="shared" si="2"/>
        <v>101.35607367920865</v>
      </c>
      <c r="M35" s="400">
        <f t="shared" si="2"/>
        <v>101.73149283370948</v>
      </c>
      <c r="N35" s="621">
        <f t="shared" si="2"/>
        <v>100</v>
      </c>
      <c r="O35" s="400">
        <f t="shared" si="2"/>
        <v>100.27493531428478</v>
      </c>
      <c r="P35" s="400">
        <f t="shared" si="2"/>
        <v>100.92481616245819</v>
      </c>
      <c r="Q35" s="400">
        <f t="shared" si="2"/>
        <v>101.06594915256201</v>
      </c>
      <c r="R35" s="400">
        <f t="shared" si="2"/>
        <v>101.56035507815318</v>
      </c>
      <c r="S35" s="400">
        <f t="shared" si="2"/>
        <v>101.66137624123708</v>
      </c>
      <c r="T35" s="400">
        <f t="shared" si="2"/>
        <v>101.9314616270687</v>
      </c>
      <c r="U35" s="400">
        <f t="shared" si="2"/>
        <v>102.56117301682346</v>
      </c>
    </row>
    <row r="36" spans="1:21" ht="15" customHeight="1">
      <c r="A36" s="64">
        <v>22</v>
      </c>
      <c r="B36" s="632" t="s">
        <v>1041</v>
      </c>
      <c r="C36" s="260" t="s">
        <v>535</v>
      </c>
      <c r="D36" s="514">
        <f t="shared" si="1"/>
        <v>115.14445199027567</v>
      </c>
      <c r="E36" s="400">
        <f t="shared" si="2"/>
        <v>113.59781019503892</v>
      </c>
      <c r="F36" s="400">
        <f t="shared" si="2"/>
        <v>112.06472525486654</v>
      </c>
      <c r="G36" s="400">
        <f t="shared" si="2"/>
        <v>110.68365549739194</v>
      </c>
      <c r="H36" s="400">
        <f t="shared" si="2"/>
        <v>109.07762333251758</v>
      </c>
      <c r="I36" s="400">
        <f t="shared" si="2"/>
        <v>107.14146256596047</v>
      </c>
      <c r="J36" s="400">
        <f t="shared" si="2"/>
        <v>105.20698926558258</v>
      </c>
      <c r="K36" s="400">
        <f t="shared" si="2"/>
        <v>104.06016763867956</v>
      </c>
      <c r="L36" s="400">
        <f t="shared" si="2"/>
        <v>102.61192995975257</v>
      </c>
      <c r="M36" s="400">
        <f t="shared" si="2"/>
        <v>101.24803288941415</v>
      </c>
      <c r="N36" s="621">
        <f t="shared" si="2"/>
        <v>100</v>
      </c>
      <c r="O36" s="400">
        <f t="shared" si="2"/>
        <v>97.208817337153448</v>
      </c>
      <c r="P36" s="400">
        <f t="shared" si="2"/>
        <v>96.048998322318866</v>
      </c>
      <c r="Q36" s="400">
        <f t="shared" si="2"/>
        <v>93.527243483744911</v>
      </c>
      <c r="R36" s="400">
        <f t="shared" si="2"/>
        <v>91.541385607198194</v>
      </c>
      <c r="S36" s="400">
        <f t="shared" si="2"/>
        <v>90.064351574803709</v>
      </c>
      <c r="T36" s="400">
        <f t="shared" si="2"/>
        <v>88.99111342645341</v>
      </c>
      <c r="U36" s="400">
        <f t="shared" si="2"/>
        <v>87.838732844793896</v>
      </c>
    </row>
    <row r="37" spans="1:21" ht="9" customHeight="1">
      <c r="A37" s="64"/>
      <c r="B37" s="631"/>
      <c r="C37" s="260"/>
      <c r="D37" s="514"/>
      <c r="E37" s="400"/>
      <c r="F37" s="400"/>
      <c r="G37" s="400"/>
      <c r="H37" s="400"/>
      <c r="I37" s="400"/>
      <c r="J37" s="400"/>
      <c r="K37" s="400"/>
      <c r="L37" s="400"/>
      <c r="M37" s="400"/>
      <c r="N37" s="621"/>
      <c r="O37" s="400"/>
      <c r="P37" s="400"/>
      <c r="Q37" s="400"/>
      <c r="R37" s="400"/>
      <c r="S37" s="400"/>
      <c r="T37" s="400"/>
      <c r="U37" s="400"/>
    </row>
    <row r="38" spans="1:21" ht="15" customHeight="1">
      <c r="A38" s="64">
        <v>23</v>
      </c>
      <c r="B38" s="628" t="s">
        <v>157</v>
      </c>
      <c r="C38" s="260" t="s">
        <v>535</v>
      </c>
      <c r="D38" s="514">
        <f>D20/$N20*100</f>
        <v>84.6493043910925</v>
      </c>
      <c r="E38" s="400">
        <f t="shared" ref="E38:U38" si="3">E20/$N20*100</f>
        <v>85.868344873501044</v>
      </c>
      <c r="F38" s="400">
        <f t="shared" si="3"/>
        <v>86.969215592381502</v>
      </c>
      <c r="G38" s="400">
        <f t="shared" si="3"/>
        <v>88.071930111915549</v>
      </c>
      <c r="H38" s="400">
        <f t="shared" si="3"/>
        <v>89.283328307358715</v>
      </c>
      <c r="I38" s="400">
        <f t="shared" si="3"/>
        <v>90.501538263250637</v>
      </c>
      <c r="J38" s="400">
        <f t="shared" si="3"/>
        <v>91.53863509883935</v>
      </c>
      <c r="K38" s="400">
        <f t="shared" si="3"/>
        <v>92.33071836509373</v>
      </c>
      <c r="L38" s="400">
        <f t="shared" si="3"/>
        <v>93.159944106600392</v>
      </c>
      <c r="M38" s="400">
        <f t="shared" si="3"/>
        <v>99.034561337735951</v>
      </c>
      <c r="N38" s="621">
        <f t="shared" si="3"/>
        <v>100</v>
      </c>
      <c r="O38" s="400">
        <f t="shared" si="3"/>
        <v>100.88570725381683</v>
      </c>
      <c r="P38" s="400">
        <f t="shared" si="3"/>
        <v>101.66799341786381</v>
      </c>
      <c r="Q38" s="400">
        <f t="shared" si="3"/>
        <v>102.30044604455466</v>
      </c>
      <c r="R38" s="400">
        <f t="shared" si="3"/>
        <v>102.83531808274545</v>
      </c>
      <c r="S38" s="400">
        <f t="shared" si="3"/>
        <v>103.35491278104338</v>
      </c>
      <c r="T38" s="400">
        <f t="shared" si="3"/>
        <v>103.94998182242077</v>
      </c>
      <c r="U38" s="400">
        <f t="shared" si="3"/>
        <v>104.55579183114003</v>
      </c>
    </row>
    <row r="40" spans="1:21">
      <c r="B40" s="634" t="s">
        <v>754</v>
      </c>
    </row>
    <row r="41" spans="1:21" ht="12.75" customHeight="1">
      <c r="B41" s="21" t="s">
        <v>159</v>
      </c>
    </row>
    <row r="42" spans="1:21" ht="12.75" customHeight="1">
      <c r="B42" s="21"/>
    </row>
  </sheetData>
  <mergeCells count="1">
    <mergeCell ref="D24:U24"/>
  </mergeCells>
  <phoneticPr fontId="13" type="noConversion"/>
  <pageMargins left="0.78740157480314965" right="0.39370078740157483" top="0.59055118110236227" bottom="0.39370078740157483" header="0.19685039370078741" footer="0.31496062992125984"/>
  <pageSetup paperSize="9" scale="80" orientation="portrait" r:id="rId1"/>
  <headerFooter alignWithMargins="0">
    <oddHeader>&amp;RTeil 2</oddHeader>
    <oddFooter>&amp;LStatistisches Bundesamt, Umweltnutzung und Wirtschaft, Tabellenband, 2014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workbookViewId="0"/>
  </sheetViews>
  <sheetFormatPr baseColWidth="10" defaultRowHeight="12.75"/>
  <cols>
    <col min="1" max="1" width="4.28515625" style="1" customWidth="1"/>
    <col min="2" max="2" width="20.7109375" style="1" customWidth="1"/>
    <col min="3" max="7" width="13.7109375" style="1" bestFit="1" customWidth="1"/>
    <col min="8" max="8" width="11.5703125" style="1" bestFit="1" customWidth="1"/>
    <col min="9" max="14" width="13.7109375" style="1" bestFit="1" customWidth="1"/>
    <col min="15" max="15" width="11.5703125" style="1" bestFit="1" customWidth="1"/>
    <col min="16" max="16" width="13.7109375" style="1" bestFit="1" customWidth="1"/>
    <col min="17" max="16384" width="11.42578125" style="1"/>
  </cols>
  <sheetData>
    <row r="1" spans="1:17" ht="18">
      <c r="A1" s="541" t="s">
        <v>1054</v>
      </c>
      <c r="J1" s="541"/>
    </row>
    <row r="3" spans="1:17" ht="14.25" customHeight="1">
      <c r="A3" s="794" t="s">
        <v>400</v>
      </c>
      <c r="B3" s="797" t="s">
        <v>2</v>
      </c>
      <c r="C3" s="800">
        <v>2006</v>
      </c>
      <c r="D3" s="791"/>
      <c r="E3" s="791"/>
      <c r="F3" s="791"/>
      <c r="G3" s="791"/>
      <c r="H3" s="791"/>
      <c r="I3" s="801"/>
      <c r="J3" s="791" t="s">
        <v>1159</v>
      </c>
      <c r="K3" s="791"/>
      <c r="L3" s="791"/>
      <c r="M3" s="791"/>
      <c r="N3" s="791"/>
      <c r="O3" s="791"/>
      <c r="P3" s="791"/>
      <c r="Q3" s="4"/>
    </row>
    <row r="4" spans="1:17">
      <c r="A4" s="795"/>
      <c r="B4" s="798"/>
      <c r="C4" s="792" t="s">
        <v>1059</v>
      </c>
      <c r="D4" s="792" t="s">
        <v>1047</v>
      </c>
      <c r="E4" s="697" t="s">
        <v>1048</v>
      </c>
      <c r="F4" s="4"/>
      <c r="G4" s="4"/>
      <c r="H4" s="4"/>
      <c r="I4" s="111"/>
      <c r="J4" s="794" t="s">
        <v>1059</v>
      </c>
      <c r="K4" s="792" t="s">
        <v>1047</v>
      </c>
      <c r="L4" s="646" t="s">
        <v>1048</v>
      </c>
      <c r="M4" s="636"/>
      <c r="N4" s="636"/>
      <c r="O4" s="636"/>
      <c r="P4" s="636"/>
      <c r="Q4" s="4"/>
    </row>
    <row r="5" spans="1:17" ht="27">
      <c r="A5" s="796"/>
      <c r="B5" s="799"/>
      <c r="C5" s="764"/>
      <c r="D5" s="764"/>
      <c r="E5" s="587" t="s">
        <v>1062</v>
      </c>
      <c r="F5" s="587" t="s">
        <v>1063</v>
      </c>
      <c r="G5" s="587" t="s">
        <v>1064</v>
      </c>
      <c r="H5" s="637" t="s">
        <v>1065</v>
      </c>
      <c r="I5" s="731" t="s">
        <v>1066</v>
      </c>
      <c r="J5" s="796"/>
      <c r="K5" s="764"/>
      <c r="L5" s="554" t="s">
        <v>1067</v>
      </c>
      <c r="M5" s="554" t="s">
        <v>1068</v>
      </c>
      <c r="N5" s="587" t="s">
        <v>1064</v>
      </c>
      <c r="O5" s="637" t="s">
        <v>1065</v>
      </c>
      <c r="P5" s="732" t="s">
        <v>1066</v>
      </c>
      <c r="Q5" s="4"/>
    </row>
    <row r="6" spans="1:17" ht="20.100000000000001" customHeight="1">
      <c r="A6" s="111"/>
      <c r="B6" s="132"/>
      <c r="C6" s="793" t="s">
        <v>1060</v>
      </c>
      <c r="D6" s="793"/>
      <c r="E6" s="793"/>
      <c r="F6" s="793"/>
      <c r="G6" s="793"/>
      <c r="H6" s="793"/>
      <c r="I6" s="793"/>
      <c r="J6" s="802" t="s">
        <v>1060</v>
      </c>
      <c r="K6" s="802"/>
      <c r="L6" s="802"/>
      <c r="M6" s="802"/>
      <c r="N6" s="802"/>
      <c r="O6" s="802"/>
      <c r="P6" s="802"/>
    </row>
    <row r="7" spans="1:17">
      <c r="A7" s="64">
        <v>1</v>
      </c>
      <c r="B7" s="635" t="s">
        <v>1049</v>
      </c>
      <c r="C7" s="642">
        <v>100.00959600806065</v>
      </c>
      <c r="D7" s="643">
        <v>91.670665003358593</v>
      </c>
      <c r="E7" s="644">
        <v>37.568371557432108</v>
      </c>
      <c r="F7" s="644">
        <v>47.365895787352464</v>
      </c>
      <c r="G7" s="644">
        <v>2.5813261683139812</v>
      </c>
      <c r="H7" s="644">
        <v>3.7040591114096535</v>
      </c>
      <c r="I7" s="644">
        <v>0.45101237885039824</v>
      </c>
      <c r="J7" s="643">
        <v>117.72385588431442</v>
      </c>
      <c r="K7" s="643">
        <v>90.730236174231081</v>
      </c>
      <c r="L7" s="643">
        <v>33.383444517523252</v>
      </c>
      <c r="M7" s="643">
        <v>48.661091797425534</v>
      </c>
      <c r="N7" s="643">
        <v>2.52684991095945</v>
      </c>
      <c r="O7" s="643">
        <v>5.5481198910081737</v>
      </c>
      <c r="P7" s="643">
        <v>0.6107300573146669</v>
      </c>
      <c r="Q7" s="588"/>
    </row>
    <row r="8" spans="1:17">
      <c r="A8" s="64">
        <v>2</v>
      </c>
      <c r="B8" s="635" t="s">
        <v>1050</v>
      </c>
      <c r="C8" s="642">
        <v>99.969600243198045</v>
      </c>
      <c r="D8" s="643">
        <v>93.707250341997266</v>
      </c>
      <c r="E8" s="644">
        <v>43.167654658762729</v>
      </c>
      <c r="F8" s="644">
        <v>43.942848457212342</v>
      </c>
      <c r="G8" s="644">
        <v>2.2647818817449461</v>
      </c>
      <c r="H8" s="644">
        <v>3.8303693570451438</v>
      </c>
      <c r="I8" s="644">
        <v>0.50159598723210208</v>
      </c>
      <c r="J8" s="643">
        <v>109.59244301597779</v>
      </c>
      <c r="K8" s="643">
        <v>92.562310447743329</v>
      </c>
      <c r="L8" s="643">
        <v>40.816944024205746</v>
      </c>
      <c r="M8" s="643">
        <v>42.027231467473527</v>
      </c>
      <c r="N8" s="643">
        <v>1.9277688441124847</v>
      </c>
      <c r="O8" s="643">
        <v>7.2306081694402415</v>
      </c>
      <c r="P8" s="643">
        <v>0.55975794251134647</v>
      </c>
      <c r="Q8" s="588"/>
    </row>
    <row r="9" spans="1:17">
      <c r="A9" s="64">
        <v>3</v>
      </c>
      <c r="B9" s="635" t="s">
        <v>1051</v>
      </c>
      <c r="C9" s="642">
        <v>99.978740206535093</v>
      </c>
      <c r="D9" s="643">
        <v>96.035961526957067</v>
      </c>
      <c r="E9" s="644">
        <v>21.894198806889982</v>
      </c>
      <c r="F9" s="644">
        <v>50.701144247170916</v>
      </c>
      <c r="G9" s="644">
        <v>22.55847891188801</v>
      </c>
      <c r="H9" s="644">
        <v>0.29365722072515937</v>
      </c>
      <c r="I9" s="644">
        <v>0.58848234028299973</v>
      </c>
      <c r="J9" s="643">
        <v>94.048089033760945</v>
      </c>
      <c r="K9" s="643">
        <v>91.992078173744645</v>
      </c>
      <c r="L9" s="643">
        <v>18.822689615902672</v>
      </c>
      <c r="M9" s="643">
        <v>48.651347251114963</v>
      </c>
      <c r="N9" s="643">
        <v>22.633468218997084</v>
      </c>
      <c r="O9" s="643">
        <v>1.1437634201381699</v>
      </c>
      <c r="P9" s="643">
        <v>0.74080966759176869</v>
      </c>
      <c r="Q9" s="588"/>
    </row>
    <row r="10" spans="1:17">
      <c r="A10" s="64">
        <v>4</v>
      </c>
      <c r="B10" s="635" t="s">
        <v>3</v>
      </c>
      <c r="C10" s="642">
        <v>99.985949022927315</v>
      </c>
      <c r="D10" s="643">
        <v>94.495780300118426</v>
      </c>
      <c r="E10" s="644">
        <v>30.265254213600919</v>
      </c>
      <c r="F10" s="644">
        <v>48.514408698325738</v>
      </c>
      <c r="G10" s="644">
        <v>13.128546272745059</v>
      </c>
      <c r="H10" s="644">
        <v>2.0543924867931911</v>
      </c>
      <c r="I10" s="644">
        <v>0.53317862865351673</v>
      </c>
      <c r="J10" s="643">
        <v>104.81477202364358</v>
      </c>
      <c r="K10" s="643">
        <v>92.247982569726929</v>
      </c>
      <c r="L10" s="643">
        <v>27.293635179694643</v>
      </c>
      <c r="M10" s="643">
        <v>47.513092632103962</v>
      </c>
      <c r="N10" s="643">
        <v>13.164922357473896</v>
      </c>
      <c r="O10" s="643">
        <v>3.6085388899664714</v>
      </c>
      <c r="P10" s="643">
        <v>0.66779351048796032</v>
      </c>
      <c r="Q10" s="588"/>
    </row>
    <row r="11" spans="1:17">
      <c r="A11" s="91"/>
      <c r="B11" s="132"/>
      <c r="Q11" s="588"/>
    </row>
    <row r="12" spans="1:17" ht="14.25">
      <c r="A12" s="91"/>
      <c r="B12" s="132"/>
      <c r="C12" s="790" t="s">
        <v>45</v>
      </c>
      <c r="D12" s="790"/>
      <c r="E12" s="790"/>
      <c r="F12" s="790"/>
      <c r="G12" s="790"/>
      <c r="H12" s="790"/>
      <c r="I12" s="790"/>
      <c r="J12" s="790" t="s">
        <v>45</v>
      </c>
      <c r="K12" s="790"/>
      <c r="L12" s="790"/>
      <c r="M12" s="790"/>
      <c r="N12" s="790"/>
      <c r="O12" s="790"/>
      <c r="P12" s="790"/>
      <c r="Q12" s="588"/>
    </row>
    <row r="13" spans="1:17">
      <c r="A13" s="91">
        <v>5</v>
      </c>
      <c r="B13" s="635" t="s">
        <v>1049</v>
      </c>
      <c r="C13" s="696"/>
      <c r="D13" s="696">
        <v>1287407.7607810171</v>
      </c>
      <c r="E13" s="696">
        <v>526686.3938760059</v>
      </c>
      <c r="F13" s="696">
        <v>664041.90042706649</v>
      </c>
      <c r="G13" s="696">
        <v>36188.669208849453</v>
      </c>
      <c r="H13" s="696">
        <v>51928.722359166874</v>
      </c>
      <c r="I13" s="696">
        <v>8562.0749099281657</v>
      </c>
      <c r="J13" s="696"/>
      <c r="K13" s="696">
        <v>1399588.3351942867</v>
      </c>
      <c r="L13" s="696">
        <v>515336.9981375694</v>
      </c>
      <c r="M13" s="696">
        <v>751176.5587825703</v>
      </c>
      <c r="N13" s="696">
        <v>38001.208418813178</v>
      </c>
      <c r="O13" s="696">
        <v>85645.789140743058</v>
      </c>
      <c r="P13" s="696">
        <v>9427.7807145910538</v>
      </c>
      <c r="Q13" s="588"/>
    </row>
    <row r="14" spans="1:17">
      <c r="A14" s="91">
        <v>6</v>
      </c>
      <c r="B14" s="635" t="s">
        <v>1050</v>
      </c>
      <c r="C14" s="696"/>
      <c r="D14" s="696">
        <v>612144.70805680426</v>
      </c>
      <c r="E14" s="696">
        <v>281818.75076501735</v>
      </c>
      <c r="F14" s="696">
        <v>286879.58044424828</v>
      </c>
      <c r="G14" s="696">
        <v>14785.561219713936</v>
      </c>
      <c r="H14" s="696">
        <v>25006.452532670555</v>
      </c>
      <c r="I14" s="696">
        <v>3654.3630951542063</v>
      </c>
      <c r="J14" s="696"/>
      <c r="K14" s="696">
        <v>666918.37186818686</v>
      </c>
      <c r="L14" s="696">
        <v>294446.48860430712</v>
      </c>
      <c r="M14" s="696">
        <v>303177.29627233703</v>
      </c>
      <c r="N14" s="696">
        <v>13096.211502044796</v>
      </c>
      <c r="O14" s="696">
        <v>52160.376943034134</v>
      </c>
      <c r="P14" s="696">
        <v>4037.9985464638125</v>
      </c>
      <c r="Q14" s="588"/>
    </row>
    <row r="15" spans="1:17">
      <c r="A15" s="91">
        <v>7</v>
      </c>
      <c r="B15" s="635" t="s">
        <v>1051</v>
      </c>
      <c r="C15" s="696"/>
      <c r="D15" s="696">
        <v>1341782.3743371395</v>
      </c>
      <c r="E15" s="696">
        <v>304608.37917681184</v>
      </c>
      <c r="F15" s="696">
        <v>705392.03136678971</v>
      </c>
      <c r="G15" s="696">
        <v>313850.33810335508</v>
      </c>
      <c r="H15" s="696">
        <v>7696.3913255259713</v>
      </c>
      <c r="I15" s="696">
        <v>10235.234364656855</v>
      </c>
      <c r="J15" s="696"/>
      <c r="K15" s="696">
        <v>1216525.1260194159</v>
      </c>
      <c r="L15" s="696">
        <v>245890.60954676973</v>
      </c>
      <c r="M15" s="696">
        <v>635557.91839340271</v>
      </c>
      <c r="N15" s="696">
        <v>310457.43712331698</v>
      </c>
      <c r="O15" s="696">
        <v>14941.577972866411</v>
      </c>
      <c r="P15" s="696">
        <v>9677.5829830599996</v>
      </c>
      <c r="Q15" s="588"/>
    </row>
    <row r="16" spans="1:17">
      <c r="A16" s="91">
        <v>8</v>
      </c>
      <c r="B16" s="635" t="s">
        <v>3</v>
      </c>
      <c r="C16" s="696">
        <v>3446062.3840974849</v>
      </c>
      <c r="D16" s="696">
        <v>3241334.84317496</v>
      </c>
      <c r="E16" s="696">
        <v>1113113.5238178351</v>
      </c>
      <c r="F16" s="696">
        <v>1656313.5122381044</v>
      </c>
      <c r="G16" s="696">
        <v>364824.56853191846</v>
      </c>
      <c r="H16" s="696">
        <v>84631.566217363405</v>
      </c>
      <c r="I16" s="696">
        <v>22451.672369739226</v>
      </c>
      <c r="J16" s="696">
        <v>3571425.4385146033</v>
      </c>
      <c r="K16" s="696">
        <v>3283031.833081889</v>
      </c>
      <c r="L16" s="696">
        <v>1055674.0962886461</v>
      </c>
      <c r="M16" s="696">
        <v>1689911.7734483099</v>
      </c>
      <c r="N16" s="696">
        <v>361554.85704417498</v>
      </c>
      <c r="O16" s="696">
        <v>152747.74405664363</v>
      </c>
      <c r="P16" s="696">
        <v>23143.362244114865</v>
      </c>
      <c r="Q16" s="588"/>
    </row>
    <row r="17" spans="1:17">
      <c r="A17" s="91"/>
      <c r="B17" s="132"/>
      <c r="Q17" s="588"/>
    </row>
    <row r="18" spans="1:17" ht="14.25">
      <c r="A18" s="91"/>
      <c r="B18" s="132"/>
      <c r="C18" s="790" t="s">
        <v>1061</v>
      </c>
      <c r="D18" s="790"/>
      <c r="E18" s="790"/>
      <c r="F18" s="790"/>
      <c r="G18" s="790"/>
      <c r="H18" s="790"/>
      <c r="I18" s="790"/>
      <c r="J18" s="790" t="s">
        <v>1061</v>
      </c>
      <c r="K18" s="790"/>
      <c r="L18" s="790"/>
      <c r="M18" s="790"/>
      <c r="N18" s="790"/>
      <c r="O18" s="790"/>
      <c r="P18" s="790"/>
      <c r="Q18" s="588"/>
    </row>
    <row r="19" spans="1:17">
      <c r="A19" s="91">
        <v>9</v>
      </c>
      <c r="B19" s="635" t="s">
        <v>1049</v>
      </c>
      <c r="C19" s="596">
        <v>796421.89415391465</v>
      </c>
      <c r="D19" s="596">
        <v>673279.9194871448</v>
      </c>
      <c r="E19" s="596">
        <v>263825.86393267568</v>
      </c>
      <c r="F19" s="596">
        <v>355567.38438673806</v>
      </c>
      <c r="G19" s="596">
        <v>15065.658120264228</v>
      </c>
      <c r="H19" s="596">
        <v>24489.585464583095</v>
      </c>
      <c r="I19" s="596">
        <v>14331.427582883756</v>
      </c>
      <c r="J19" s="596">
        <v>801828.21604620595</v>
      </c>
      <c r="K19" s="596">
        <v>636505.74887343682</v>
      </c>
      <c r="L19" s="596">
        <v>210036.66948865692</v>
      </c>
      <c r="M19" s="596">
        <v>355024.89981810236</v>
      </c>
      <c r="N19" s="596">
        <v>24489.585464583095</v>
      </c>
      <c r="O19" s="596">
        <v>42548.828045121154</v>
      </c>
      <c r="P19" s="596">
        <v>10738.751503352127</v>
      </c>
      <c r="Q19" s="588"/>
    </row>
    <row r="20" spans="1:17">
      <c r="A20" s="91">
        <v>10</v>
      </c>
      <c r="B20" s="635" t="s">
        <v>1050</v>
      </c>
      <c r="C20" s="596">
        <v>360871.68738483859</v>
      </c>
      <c r="D20" s="596">
        <v>314426.44025389192</v>
      </c>
      <c r="E20" s="596">
        <v>138868.47275542544</v>
      </c>
      <c r="F20" s="596">
        <v>151937.94127257407</v>
      </c>
      <c r="G20" s="596">
        <v>6092.6555837283877</v>
      </c>
      <c r="H20" s="596">
        <v>11793.043014407434</v>
      </c>
      <c r="I20" s="596">
        <v>5734.3276277565674</v>
      </c>
      <c r="J20" s="596">
        <v>356051.31360693765</v>
      </c>
      <c r="K20" s="596">
        <v>296614.06742654671</v>
      </c>
      <c r="L20" s="596">
        <v>118692.27160688223</v>
      </c>
      <c r="M20" s="596">
        <v>141692.16757438271</v>
      </c>
      <c r="N20" s="596">
        <v>11793.043014407434</v>
      </c>
      <c r="O20" s="596">
        <v>25913.275265299362</v>
      </c>
      <c r="P20" s="596">
        <v>4152.2244975455324</v>
      </c>
      <c r="Q20" s="588"/>
    </row>
    <row r="21" spans="1:17">
      <c r="A21" s="91">
        <v>11</v>
      </c>
      <c r="B21" s="635" t="s">
        <v>1051</v>
      </c>
      <c r="C21" s="596">
        <v>668386.72290649498</v>
      </c>
      <c r="D21" s="596">
        <v>611286.94409985631</v>
      </c>
      <c r="E21" s="596">
        <v>132928.26213967602</v>
      </c>
      <c r="F21" s="596">
        <v>345146.11547668272</v>
      </c>
      <c r="G21" s="596">
        <v>120922.90211631925</v>
      </c>
      <c r="H21" s="596">
        <v>3629.6181491180482</v>
      </c>
      <c r="I21" s="596">
        <v>8660.0462180603117</v>
      </c>
      <c r="J21" s="596">
        <v>523167.5319946878</v>
      </c>
      <c r="K21" s="596">
        <v>506667.77310690488</v>
      </c>
      <c r="L21" s="596">
        <v>92006.032524541384</v>
      </c>
      <c r="M21" s="596">
        <v>273218.19614975416</v>
      </c>
      <c r="N21" s="596">
        <v>3629.6181491180482</v>
      </c>
      <c r="O21" s="596">
        <v>7422.9759369200347</v>
      </c>
      <c r="P21" s="596">
        <v>2326.2703971483766</v>
      </c>
      <c r="Q21" s="588"/>
    </row>
    <row r="22" spans="1:17">
      <c r="A22" s="91">
        <v>12</v>
      </c>
      <c r="B22" s="635" t="s">
        <v>3</v>
      </c>
      <c r="C22" s="596">
        <v>1825680.3044452481</v>
      </c>
      <c r="D22" s="596">
        <v>1598993.3038408931</v>
      </c>
      <c r="E22" s="596">
        <v>535622.5988277772</v>
      </c>
      <c r="F22" s="596">
        <v>852651.44113599486</v>
      </c>
      <c r="G22" s="596">
        <v>142081.21582031186</v>
      </c>
      <c r="H22" s="596">
        <v>39912.24662810858</v>
      </c>
      <c r="I22" s="596">
        <v>28725.801428700637</v>
      </c>
      <c r="J22" s="596">
        <v>1681047.0616478317</v>
      </c>
      <c r="K22" s="596">
        <v>1439787.5894068887</v>
      </c>
      <c r="L22" s="596">
        <v>420734.97362008051</v>
      </c>
      <c r="M22" s="596">
        <v>769935.26354223932</v>
      </c>
      <c r="N22" s="596">
        <v>39912.24662810858</v>
      </c>
      <c r="O22" s="596">
        <v>75885.079247340545</v>
      </c>
      <c r="P22" s="596">
        <v>17217.246398046034</v>
      </c>
      <c r="Q22" s="588"/>
    </row>
    <row r="23" spans="1:17">
      <c r="A23" s="91"/>
      <c r="B23" s="132"/>
      <c r="Q23" s="588"/>
    </row>
    <row r="24" spans="1:17" ht="14.25">
      <c r="A24" s="91"/>
      <c r="B24" s="132"/>
      <c r="C24" s="790" t="s">
        <v>52</v>
      </c>
      <c r="D24" s="790"/>
      <c r="E24" s="790"/>
      <c r="F24" s="790"/>
      <c r="G24" s="790"/>
      <c r="H24" s="790"/>
      <c r="I24" s="790"/>
      <c r="J24" s="790" t="s">
        <v>52</v>
      </c>
      <c r="K24" s="790"/>
      <c r="L24" s="790"/>
      <c r="M24" s="790"/>
      <c r="N24" s="790"/>
      <c r="O24" s="790"/>
      <c r="P24" s="790"/>
      <c r="Q24" s="588"/>
    </row>
    <row r="25" spans="1:17">
      <c r="A25" s="91">
        <v>13</v>
      </c>
      <c r="B25" s="635" t="s">
        <v>1049</v>
      </c>
      <c r="C25" s="696"/>
      <c r="D25" s="696">
        <v>145.27036853038823</v>
      </c>
      <c r="E25" s="696">
        <v>139.14345055356412</v>
      </c>
      <c r="F25" s="696">
        <v>148.73868323924094</v>
      </c>
      <c r="G25" s="696">
        <v>115.64130776003688</v>
      </c>
      <c r="H25" s="696">
        <v>131</v>
      </c>
      <c r="I25" s="696">
        <v>464.95179594148146</v>
      </c>
      <c r="J25" s="696"/>
      <c r="K25" s="696">
        <v>126.32796945989102</v>
      </c>
      <c r="L25" s="696">
        <v>113.21430348152467</v>
      </c>
      <c r="M25" s="696">
        <v>131.28475133340237</v>
      </c>
      <c r="N25" s="696">
        <v>132.71946379894251</v>
      </c>
      <c r="O25" s="696">
        <v>138</v>
      </c>
      <c r="P25" s="696">
        <v>316.40389387634542</v>
      </c>
      <c r="Q25" s="588"/>
    </row>
    <row r="26" spans="1:17">
      <c r="A26" s="91">
        <v>14</v>
      </c>
      <c r="B26" s="635" t="s">
        <v>1050</v>
      </c>
      <c r="C26" s="696"/>
      <c r="D26" s="696">
        <v>142.67978910666085</v>
      </c>
      <c r="E26" s="696">
        <v>136.87725057570682</v>
      </c>
      <c r="F26" s="696">
        <v>147.11741986470236</v>
      </c>
      <c r="G26" s="696">
        <v>114.46331347618502</v>
      </c>
      <c r="H26" s="696">
        <v>131</v>
      </c>
      <c r="I26" s="696">
        <v>435.88136811039021</v>
      </c>
      <c r="J26" s="696"/>
      <c r="K26" s="696">
        <v>123.542550307279</v>
      </c>
      <c r="L26" s="696">
        <v>111.97306377344211</v>
      </c>
      <c r="M26" s="696">
        <v>129.82151342220996</v>
      </c>
      <c r="N26" s="696">
        <v>130.7445219192345</v>
      </c>
      <c r="O26" s="696">
        <v>138.00000000000003</v>
      </c>
      <c r="P26" s="696">
        <v>285.63549008027962</v>
      </c>
      <c r="Q26" s="588"/>
    </row>
    <row r="27" spans="1:17">
      <c r="A27" s="91">
        <v>15</v>
      </c>
      <c r="B27" s="635" t="s">
        <v>1051</v>
      </c>
      <c r="C27" s="696"/>
      <c r="D27" s="696">
        <v>126.54953006109611</v>
      </c>
      <c r="E27" s="696">
        <v>121.21963736128234</v>
      </c>
      <c r="F27" s="696">
        <v>135.91579816967436</v>
      </c>
      <c r="G27" s="696">
        <v>107.02456220152092</v>
      </c>
      <c r="H27" s="696">
        <v>131</v>
      </c>
      <c r="I27" s="696">
        <v>235.02816918509234</v>
      </c>
      <c r="J27" s="696"/>
      <c r="K27" s="696">
        <v>115.69103265936582</v>
      </c>
      <c r="L27" s="696">
        <v>103.93740250562894</v>
      </c>
      <c r="M27" s="696">
        <v>119.41310331996252</v>
      </c>
      <c r="N27" s="696">
        <v>117.83177046999282</v>
      </c>
      <c r="O27" s="696">
        <v>138.00000000000003</v>
      </c>
      <c r="P27" s="696">
        <v>66.771447226152745</v>
      </c>
      <c r="Q27" s="588"/>
    </row>
    <row r="28" spans="1:17">
      <c r="A28" s="91">
        <v>16</v>
      </c>
      <c r="B28" s="635" t="s">
        <v>3</v>
      </c>
      <c r="C28" s="696">
        <v>147.16315648890227</v>
      </c>
      <c r="D28" s="696">
        <v>137.03144787947946</v>
      </c>
      <c r="E28" s="696">
        <v>133.66476288925867</v>
      </c>
      <c r="F28" s="696">
        <v>142.99685463396025</v>
      </c>
      <c r="G28" s="696">
        <v>108.18077453870299</v>
      </c>
      <c r="H28" s="696">
        <v>131</v>
      </c>
      <c r="I28" s="696">
        <v>355.40289179103399</v>
      </c>
      <c r="J28" s="696">
        <v>130.74821948924983</v>
      </c>
      <c r="K28" s="696">
        <v>121.82062721031598</v>
      </c>
      <c r="L28" s="696">
        <v>110.70729727711598</v>
      </c>
      <c r="M28" s="696">
        <v>126.55743921062911</v>
      </c>
      <c r="N28" s="696">
        <v>119.86426553071223</v>
      </c>
      <c r="O28" s="696">
        <v>137.99999999999997</v>
      </c>
      <c r="P28" s="696">
        <v>206.64968181612579</v>
      </c>
      <c r="Q28" s="588"/>
    </row>
    <row r="29" spans="1:17">
      <c r="A29" s="91"/>
      <c r="B29" s="132"/>
      <c r="Q29" s="588"/>
    </row>
    <row r="30" spans="1:17">
      <c r="A30" s="91"/>
      <c r="B30" s="132"/>
      <c r="C30" s="790" t="s">
        <v>54</v>
      </c>
      <c r="D30" s="790"/>
      <c r="E30" s="790"/>
      <c r="F30" s="790"/>
      <c r="G30" s="790"/>
      <c r="H30" s="790"/>
      <c r="I30" s="790"/>
      <c r="J30" s="790" t="s">
        <v>54</v>
      </c>
      <c r="K30" s="790"/>
      <c r="L30" s="790"/>
      <c r="M30" s="790"/>
      <c r="N30" s="790"/>
      <c r="O30" s="790"/>
      <c r="P30" s="790"/>
      <c r="Q30" s="588"/>
    </row>
    <row r="31" spans="1:17">
      <c r="A31" s="91">
        <v>17</v>
      </c>
      <c r="B31" s="635" t="s">
        <v>1049</v>
      </c>
      <c r="D31" s="642">
        <v>100</v>
      </c>
      <c r="E31" s="642">
        <v>100</v>
      </c>
      <c r="F31" s="642">
        <v>100</v>
      </c>
      <c r="G31" s="642">
        <v>100</v>
      </c>
      <c r="H31" s="642">
        <v>100</v>
      </c>
      <c r="I31" s="642">
        <v>100</v>
      </c>
      <c r="J31" s="645"/>
      <c r="K31" s="642">
        <v>86.960589924754856</v>
      </c>
      <c r="L31" s="642">
        <v>81.365168846335408</v>
      </c>
      <c r="M31" s="642">
        <v>88.265371505431077</v>
      </c>
      <c r="N31" s="642">
        <v>114.76821420451584</v>
      </c>
      <c r="O31" s="642">
        <v>105.34351145038168</v>
      </c>
      <c r="P31" s="642">
        <v>68.050902617906615</v>
      </c>
      <c r="Q31" s="588"/>
    </row>
    <row r="32" spans="1:17">
      <c r="A32" s="91">
        <v>18</v>
      </c>
      <c r="B32" s="635" t="s">
        <v>1050</v>
      </c>
      <c r="D32" s="642">
        <v>100</v>
      </c>
      <c r="E32" s="642">
        <v>100</v>
      </c>
      <c r="F32" s="642">
        <v>100</v>
      </c>
      <c r="G32" s="642">
        <v>100</v>
      </c>
      <c r="H32" s="642">
        <v>100</v>
      </c>
      <c r="I32" s="642">
        <v>100</v>
      </c>
      <c r="J32" s="645"/>
      <c r="K32" s="642">
        <v>86.587281268634527</v>
      </c>
      <c r="L32" s="642">
        <v>81.805459491977288</v>
      </c>
      <c r="M32" s="642">
        <v>88.243468068975986</v>
      </c>
      <c r="N32" s="642">
        <v>114.22395346473778</v>
      </c>
      <c r="O32" s="642">
        <v>105.3435114503817</v>
      </c>
      <c r="P32" s="642">
        <v>65.530557389629081</v>
      </c>
      <c r="Q32" s="588"/>
    </row>
    <row r="33" spans="1:17">
      <c r="A33" s="91">
        <v>19</v>
      </c>
      <c r="B33" s="635" t="s">
        <v>1051</v>
      </c>
      <c r="D33" s="642">
        <v>100</v>
      </c>
      <c r="E33" s="642">
        <v>100</v>
      </c>
      <c r="F33" s="642">
        <v>100</v>
      </c>
      <c r="G33" s="642">
        <v>100</v>
      </c>
      <c r="H33" s="642">
        <v>100</v>
      </c>
      <c r="I33" s="642">
        <v>100</v>
      </c>
      <c r="J33" s="645"/>
      <c r="K33" s="642">
        <v>91.419567187260213</v>
      </c>
      <c r="L33" s="642">
        <v>85.743040292930814</v>
      </c>
      <c r="M33" s="642">
        <v>87.858148153527935</v>
      </c>
      <c r="N33" s="642">
        <v>110.09787664267438</v>
      </c>
      <c r="O33" s="642">
        <v>105.3435114503817</v>
      </c>
      <c r="P33" s="642">
        <v>28.409976326526227</v>
      </c>
      <c r="Q33" s="588"/>
    </row>
    <row r="34" spans="1:17">
      <c r="A34" s="91">
        <v>20</v>
      </c>
      <c r="B34" s="635" t="s">
        <v>3</v>
      </c>
      <c r="D34" s="642">
        <v>100</v>
      </c>
      <c r="E34" s="642">
        <v>100</v>
      </c>
      <c r="F34" s="642">
        <v>100</v>
      </c>
      <c r="G34" s="642">
        <v>100</v>
      </c>
      <c r="H34" s="642">
        <v>100</v>
      </c>
      <c r="I34" s="642">
        <v>100</v>
      </c>
      <c r="J34" s="645"/>
      <c r="K34" s="642">
        <v>88.899759212541085</v>
      </c>
      <c r="L34" s="642">
        <v>82.824594069595619</v>
      </c>
      <c r="M34" s="642">
        <v>88.503652429689907</v>
      </c>
      <c r="N34" s="642">
        <v>110.79996981148376</v>
      </c>
      <c r="O34" s="642">
        <v>105.34351145038165</v>
      </c>
      <c r="P34" s="642">
        <v>58.145188626554415</v>
      </c>
      <c r="Q34" s="588"/>
    </row>
    <row r="35" spans="1:17">
      <c r="A35" s="91"/>
      <c r="B35" s="132"/>
      <c r="Q35" s="588"/>
    </row>
    <row r="36" spans="1:17">
      <c r="A36" s="91"/>
      <c r="B36" s="132"/>
      <c r="C36" s="790" t="s">
        <v>1052</v>
      </c>
      <c r="D36" s="790"/>
      <c r="E36" s="790"/>
      <c r="F36" s="790"/>
      <c r="G36" s="790"/>
      <c r="H36" s="790"/>
      <c r="I36" s="790"/>
      <c r="J36" s="790" t="s">
        <v>1052</v>
      </c>
      <c r="K36" s="790"/>
      <c r="L36" s="790"/>
      <c r="M36" s="790"/>
      <c r="N36" s="790"/>
      <c r="O36" s="790"/>
      <c r="P36" s="790"/>
      <c r="Q36" s="588"/>
    </row>
    <row r="37" spans="1:17">
      <c r="A37" s="91">
        <v>21</v>
      </c>
      <c r="B37" s="635" t="s">
        <v>1049</v>
      </c>
      <c r="D37" s="643">
        <v>42.10648774262404</v>
      </c>
      <c r="E37" s="643">
        <v>49.255924695870725</v>
      </c>
      <c r="F37" s="643">
        <v>41.701376111323121</v>
      </c>
      <c r="G37" s="643">
        <v>10.603553772595497</v>
      </c>
      <c r="H37" s="643">
        <v>61.358574205983359</v>
      </c>
      <c r="I37" s="643">
        <v>49.890436019532189</v>
      </c>
      <c r="J37" s="643"/>
      <c r="K37" s="643">
        <v>44.20830916702382</v>
      </c>
      <c r="L37" s="643">
        <v>49.921371565920246</v>
      </c>
      <c r="M37" s="643">
        <v>46.111006551997654</v>
      </c>
      <c r="N37" s="643">
        <v>11.637725169159745</v>
      </c>
      <c r="O37" s="643">
        <v>56.070084484509927</v>
      </c>
      <c r="P37" s="643">
        <v>62.372061449796377</v>
      </c>
      <c r="Q37" s="588"/>
    </row>
    <row r="38" spans="1:17">
      <c r="A38" s="91">
        <v>22</v>
      </c>
      <c r="B38" s="635" t="s">
        <v>1050</v>
      </c>
      <c r="D38" s="643">
        <v>19.664024827284628</v>
      </c>
      <c r="E38" s="643">
        <v>25.926552214066845</v>
      </c>
      <c r="F38" s="643">
        <v>17.81946689378087</v>
      </c>
      <c r="G38" s="643">
        <v>4.2881499489937394</v>
      </c>
      <c r="H38" s="643">
        <v>29.547429700692597</v>
      </c>
      <c r="I38" s="643">
        <v>19.962289449050022</v>
      </c>
      <c r="J38" s="643"/>
      <c r="K38" s="643">
        <v>20.601237960992215</v>
      </c>
      <c r="L38" s="643">
        <v>28.210697719191792</v>
      </c>
      <c r="M38" s="643">
        <v>18.403127416518096</v>
      </c>
      <c r="N38" s="643">
        <v>3.9509838358539322</v>
      </c>
      <c r="O38" s="643">
        <v>34.148050607995529</v>
      </c>
      <c r="P38" s="643">
        <v>24.11665838746876</v>
      </c>
      <c r="Q38" s="588"/>
    </row>
    <row r="39" spans="1:17">
      <c r="A39" s="91">
        <v>23</v>
      </c>
      <c r="B39" s="635" t="s">
        <v>1051</v>
      </c>
      <c r="D39" s="643">
        <v>38.229487430091332</v>
      </c>
      <c r="E39" s="643">
        <v>24.817523090062423</v>
      </c>
      <c r="F39" s="643">
        <v>40.479156994896016</v>
      </c>
      <c r="G39" s="643">
        <v>85.108296278410762</v>
      </c>
      <c r="H39" s="643">
        <v>9.0939960933240354</v>
      </c>
      <c r="I39" s="643">
        <v>30.147274531417779</v>
      </c>
      <c r="J39" s="643"/>
      <c r="K39" s="643">
        <v>35.190452871983943</v>
      </c>
      <c r="L39" s="643">
        <v>21.867930714887969</v>
      </c>
      <c r="M39" s="643">
        <v>35.485866031484242</v>
      </c>
      <c r="N39" s="643">
        <v>84.411290994986317</v>
      </c>
      <c r="O39" s="643">
        <v>9.7818649074945494</v>
      </c>
      <c r="P39" s="643">
        <v>13.511280162734863</v>
      </c>
      <c r="Q39" s="588"/>
    </row>
    <row r="40" spans="1:17">
      <c r="A40" s="91">
        <v>24</v>
      </c>
      <c r="B40" s="635" t="s">
        <v>3</v>
      </c>
      <c r="D40" s="712">
        <v>100</v>
      </c>
      <c r="E40" s="712">
        <v>100</v>
      </c>
      <c r="F40" s="712">
        <v>100</v>
      </c>
      <c r="G40" s="712">
        <v>100</v>
      </c>
      <c r="H40" s="712">
        <v>100</v>
      </c>
      <c r="I40" s="712">
        <v>100</v>
      </c>
      <c r="J40" s="712"/>
      <c r="K40" s="712">
        <v>100</v>
      </c>
      <c r="L40" s="712">
        <v>100</v>
      </c>
      <c r="M40" s="712">
        <v>100</v>
      </c>
      <c r="N40" s="712">
        <v>100</v>
      </c>
      <c r="O40" s="712">
        <v>100</v>
      </c>
      <c r="P40" s="712">
        <v>100</v>
      </c>
      <c r="Q40" s="588"/>
    </row>
    <row r="41" spans="1:17">
      <c r="A41" s="91"/>
      <c r="B41" s="132"/>
      <c r="Q41" s="588"/>
    </row>
    <row r="42" spans="1:17">
      <c r="A42" s="91"/>
      <c r="B42" s="132"/>
      <c r="C42" s="790" t="s">
        <v>1053</v>
      </c>
      <c r="D42" s="790"/>
      <c r="E42" s="790"/>
      <c r="F42" s="790"/>
      <c r="G42" s="790"/>
      <c r="H42" s="790"/>
      <c r="I42" s="790"/>
      <c r="J42" s="790" t="s">
        <v>1053</v>
      </c>
      <c r="K42" s="790"/>
      <c r="L42" s="790"/>
      <c r="M42" s="790"/>
      <c r="N42" s="790"/>
      <c r="O42" s="790"/>
      <c r="P42" s="790"/>
      <c r="Q42" s="588"/>
    </row>
    <row r="43" spans="1:17">
      <c r="A43" s="91">
        <v>25</v>
      </c>
      <c r="B43" s="635" t="s">
        <v>1049</v>
      </c>
      <c r="D43" s="712">
        <v>100</v>
      </c>
      <c r="E43" s="644">
        <v>39.185167461052281</v>
      </c>
      <c r="F43" s="644">
        <v>52.811226667443634</v>
      </c>
      <c r="G43" s="644">
        <v>2.2376514855426164</v>
      </c>
      <c r="H43" s="644">
        <v>3.6373556905183602</v>
      </c>
      <c r="I43" s="644">
        <v>2.1285986954431055</v>
      </c>
      <c r="J43" s="645"/>
      <c r="K43" s="712">
        <v>100</v>
      </c>
      <c r="L43" s="644">
        <v>32.998393158334338</v>
      </c>
      <c r="M43" s="644">
        <v>55.777170975512391</v>
      </c>
      <c r="N43" s="644">
        <v>2.8525429739385677</v>
      </c>
      <c r="O43" s="644">
        <v>6.6847515706541696</v>
      </c>
      <c r="P43" s="644">
        <v>1.687141321560542</v>
      </c>
      <c r="Q43" s="588"/>
    </row>
    <row r="44" spans="1:17">
      <c r="A44" s="91">
        <v>26</v>
      </c>
      <c r="B44" s="635" t="s">
        <v>1050</v>
      </c>
      <c r="D44" s="712">
        <v>100</v>
      </c>
      <c r="E44" s="644">
        <v>44.165647342918241</v>
      </c>
      <c r="F44" s="644">
        <v>48.322253417965669</v>
      </c>
      <c r="G44" s="644">
        <v>1.9377045959648662</v>
      </c>
      <c r="H44" s="644">
        <v>3.7506524594066679</v>
      </c>
      <c r="I44" s="644">
        <v>1.8237421837445458</v>
      </c>
      <c r="J44" s="645"/>
      <c r="K44" s="712">
        <v>100</v>
      </c>
      <c r="L44" s="644">
        <v>40.01572569927928</v>
      </c>
      <c r="M44" s="644">
        <v>47.769874437756144</v>
      </c>
      <c r="N44" s="644">
        <v>2.0781645779370788</v>
      </c>
      <c r="O44" s="644">
        <v>8.7363608510295983</v>
      </c>
      <c r="P44" s="644">
        <v>1.3998744339979041</v>
      </c>
      <c r="Q44" s="588"/>
    </row>
    <row r="45" spans="1:17">
      <c r="A45" s="91">
        <v>27</v>
      </c>
      <c r="B45" s="635" t="s">
        <v>1051</v>
      </c>
      <c r="D45" s="712">
        <v>100</v>
      </c>
      <c r="E45" s="644">
        <v>21.745640639424753</v>
      </c>
      <c r="F45" s="644">
        <v>56.462209574085328</v>
      </c>
      <c r="G45" s="644">
        <v>19.781692261460435</v>
      </c>
      <c r="H45" s="644">
        <v>0.5937666727796389</v>
      </c>
      <c r="I45" s="644">
        <v>1.4166908522498489</v>
      </c>
      <c r="J45" s="645"/>
      <c r="K45" s="712">
        <v>100</v>
      </c>
      <c r="L45" s="644">
        <v>18.159045711622255</v>
      </c>
      <c r="M45" s="644">
        <v>53.924526218506152</v>
      </c>
      <c r="N45" s="644">
        <v>25.992238916437639</v>
      </c>
      <c r="O45" s="644">
        <v>1.46505784084156</v>
      </c>
      <c r="P45" s="644">
        <v>0.45913131259239237</v>
      </c>
      <c r="Q45" s="588"/>
    </row>
    <row r="46" spans="1:17">
      <c r="A46" s="91">
        <v>28</v>
      </c>
      <c r="B46" s="635" t="s">
        <v>3</v>
      </c>
      <c r="D46" s="712">
        <v>100</v>
      </c>
      <c r="E46" s="644">
        <v>33.497488547398824</v>
      </c>
      <c r="F46" s="644">
        <v>53.324265904545484</v>
      </c>
      <c r="G46" s="644">
        <v>8.8856667178669788</v>
      </c>
      <c r="H46" s="644">
        <v>2.4960859143210037</v>
      </c>
      <c r="I46" s="644">
        <v>1.7964929158677065</v>
      </c>
      <c r="J46" s="645"/>
      <c r="K46" s="712">
        <v>100</v>
      </c>
      <c r="L46" s="644">
        <v>29.222016963863368</v>
      </c>
      <c r="M46" s="644">
        <v>53.475614681427366</v>
      </c>
      <c r="N46" s="644">
        <v>10.835975233225303</v>
      </c>
      <c r="O46" s="644">
        <v>5.2705746184825024</v>
      </c>
      <c r="P46" s="644">
        <v>1.1958185030014441</v>
      </c>
      <c r="Q46" s="588"/>
    </row>
    <row r="48" spans="1:17">
      <c r="B48" s="558" t="s">
        <v>754</v>
      </c>
    </row>
    <row r="49" spans="2:2">
      <c r="B49" s="21" t="s">
        <v>1039</v>
      </c>
    </row>
    <row r="50" spans="2:2">
      <c r="B50" s="21" t="s">
        <v>1055</v>
      </c>
    </row>
    <row r="51" spans="2:2">
      <c r="B51" s="21" t="s">
        <v>1056</v>
      </c>
    </row>
    <row r="52" spans="2:2">
      <c r="B52" s="21" t="s">
        <v>4</v>
      </c>
    </row>
    <row r="53" spans="2:2">
      <c r="B53" s="21" t="s">
        <v>1069</v>
      </c>
    </row>
    <row r="54" spans="2:2">
      <c r="B54" s="21" t="s">
        <v>1057</v>
      </c>
    </row>
    <row r="55" spans="2:2" ht="13.5">
      <c r="B55" s="21" t="s">
        <v>1058</v>
      </c>
    </row>
  </sheetData>
  <mergeCells count="22">
    <mergeCell ref="J24:P24"/>
    <mergeCell ref="A3:A5"/>
    <mergeCell ref="B3:B5"/>
    <mergeCell ref="C3:I3"/>
    <mergeCell ref="C4:C5"/>
    <mergeCell ref="D4:D5"/>
    <mergeCell ref="C30:I30"/>
    <mergeCell ref="C36:I36"/>
    <mergeCell ref="C42:I42"/>
    <mergeCell ref="J3:P3"/>
    <mergeCell ref="K4:K5"/>
    <mergeCell ref="C6:I6"/>
    <mergeCell ref="J30:P30"/>
    <mergeCell ref="J36:P36"/>
    <mergeCell ref="J42:P42"/>
    <mergeCell ref="C12:I12"/>
    <mergeCell ref="C18:I18"/>
    <mergeCell ref="C24:I24"/>
    <mergeCell ref="J4:J5"/>
    <mergeCell ref="J6:P6"/>
    <mergeCell ref="J12:P12"/>
    <mergeCell ref="J18:P18"/>
  </mergeCells>
  <pageMargins left="0.78740157480314965" right="0.31496062992125984" top="0.78740157480314965" bottom="0.78740157480314965" header="0.31496062992125984" footer="0.31496062992125984"/>
  <pageSetup paperSize="9" scale="75" orientation="portrait" horizontalDpi="1200" verticalDpi="1200" r:id="rId1"/>
  <headerFooter>
    <oddHeader>&amp;R&amp;"MetaNormalLF-Roman,Standard"Teil 2</oddHeader>
    <oddFooter>&amp;L&amp;"MetaNormalLF-Roman,Standard"Statistisches Bundesamt, Umweltnutzung und Wirtschaft, Tabellenband, 2014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5"/>
  <sheetViews>
    <sheetView workbookViewId="0">
      <selection sqref="A1:F1"/>
    </sheetView>
  </sheetViews>
  <sheetFormatPr baseColWidth="10" defaultRowHeight="12.75"/>
  <cols>
    <col min="1" max="1" width="3.85546875" style="476" customWidth="1"/>
    <col min="2" max="2" width="8.7109375" style="476" customWidth="1"/>
    <col min="3" max="3" width="47" style="476" customWidth="1"/>
    <col min="4" max="5" width="15.7109375" style="476" customWidth="1"/>
    <col min="6" max="6" width="14.42578125" style="446" customWidth="1"/>
    <col min="7" max="7" width="12.140625" style="476" customWidth="1"/>
    <col min="8" max="11" width="12.85546875" style="476" customWidth="1"/>
    <col min="12" max="16384" width="11.42578125" style="476"/>
  </cols>
  <sheetData>
    <row r="1" spans="1:22" s="52" customFormat="1" ht="36.75" customHeight="1">
      <c r="A1" s="804" t="s">
        <v>399</v>
      </c>
      <c r="B1" s="804"/>
      <c r="C1" s="804"/>
      <c r="D1" s="804"/>
      <c r="E1" s="804"/>
      <c r="F1" s="804"/>
      <c r="M1" s="433"/>
      <c r="V1" s="168"/>
    </row>
    <row r="2" spans="1:22" s="439" customFormat="1" ht="12.75" customHeight="1">
      <c r="C2" s="440"/>
      <c r="D2" s="441"/>
      <c r="F2" s="442"/>
    </row>
    <row r="3" spans="1:22" s="446" customFormat="1" ht="42" customHeight="1">
      <c r="A3" s="443" t="s">
        <v>400</v>
      </c>
      <c r="B3" s="805" t="s">
        <v>686</v>
      </c>
      <c r="C3" s="806"/>
      <c r="D3" s="444">
        <v>2000</v>
      </c>
      <c r="E3" s="444">
        <v>2010</v>
      </c>
      <c r="F3" s="445" t="s">
        <v>1168</v>
      </c>
    </row>
    <row r="4" spans="1:22" s="451" customFormat="1" ht="45" customHeight="1">
      <c r="A4" s="447"/>
      <c r="B4" s="448"/>
      <c r="C4" s="449"/>
      <c r="D4" s="807" t="s">
        <v>401</v>
      </c>
      <c r="E4" s="807"/>
      <c r="F4" s="450" t="s">
        <v>256</v>
      </c>
    </row>
    <row r="5" spans="1:22" s="451" customFormat="1" ht="15" customHeight="1">
      <c r="A5" s="452">
        <v>1</v>
      </c>
      <c r="B5" s="453"/>
      <c r="C5" s="454" t="s">
        <v>402</v>
      </c>
      <c r="D5" s="687">
        <v>3792631.7580000004</v>
      </c>
      <c r="E5" s="687">
        <v>4155411.0786155239</v>
      </c>
      <c r="F5" s="698">
        <f t="shared" ref="F5:F20" si="0">+E5/D5*100-100</f>
        <v>9.5653715879558661</v>
      </c>
      <c r="G5" s="455"/>
      <c r="H5" s="456"/>
    </row>
    <row r="6" spans="1:22" s="451" customFormat="1" ht="12.75" customHeight="1">
      <c r="A6" s="452">
        <v>2</v>
      </c>
      <c r="B6" s="453"/>
      <c r="C6" s="457" t="s">
        <v>403</v>
      </c>
      <c r="D6" s="687">
        <v>12099262.757999999</v>
      </c>
      <c r="E6" s="687">
        <v>12322677.537976967</v>
      </c>
      <c r="F6" s="698">
        <f t="shared" si="0"/>
        <v>1.8465156468252246</v>
      </c>
      <c r="G6" s="455"/>
    </row>
    <row r="7" spans="1:22" s="451" customFormat="1" ht="12.75" customHeight="1">
      <c r="A7" s="452">
        <v>3</v>
      </c>
      <c r="B7" s="453"/>
      <c r="C7" s="457" t="s">
        <v>126</v>
      </c>
      <c r="D7" s="687">
        <v>-8306630.9999999991</v>
      </c>
      <c r="E7" s="687">
        <v>-8167266.4593614433</v>
      </c>
      <c r="F7" s="698">
        <f t="shared" si="0"/>
        <v>-1.6777504699384878</v>
      </c>
      <c r="G7" s="455"/>
    </row>
    <row r="8" spans="1:22" s="451" customFormat="1" ht="12.75" customHeight="1">
      <c r="A8" s="452">
        <v>4</v>
      </c>
      <c r="B8" s="458" t="s">
        <v>683</v>
      </c>
      <c r="C8" s="454" t="s">
        <v>404</v>
      </c>
      <c r="D8" s="687">
        <v>12278696.632086042</v>
      </c>
      <c r="E8" s="687">
        <v>12383196.110535014</v>
      </c>
      <c r="F8" s="698">
        <f t="shared" si="0"/>
        <v>0.85106328122725472</v>
      </c>
      <c r="G8" s="455"/>
      <c r="H8" s="456"/>
    </row>
    <row r="9" spans="1:22" s="451" customFormat="1" ht="12.75" customHeight="1">
      <c r="A9" s="452">
        <v>5</v>
      </c>
      <c r="B9" s="458" t="s">
        <v>684</v>
      </c>
      <c r="C9" s="454" t="s">
        <v>405</v>
      </c>
      <c r="D9" s="687">
        <v>16071328.390086044</v>
      </c>
      <c r="E9" s="687">
        <v>16538607.189150538</v>
      </c>
      <c r="F9" s="698">
        <f t="shared" si="0"/>
        <v>2.9075306516214567</v>
      </c>
      <c r="G9" s="455"/>
    </row>
    <row r="10" spans="1:22" s="451" customFormat="1" ht="12.75" customHeight="1">
      <c r="A10" s="452">
        <v>6</v>
      </c>
      <c r="B10" s="458" t="s">
        <v>683</v>
      </c>
      <c r="C10" s="454" t="s">
        <v>406</v>
      </c>
      <c r="D10" s="687">
        <v>6658861.2698126882</v>
      </c>
      <c r="E10" s="687">
        <v>7044917.8667118214</v>
      </c>
      <c r="F10" s="698">
        <f t="shared" si="0"/>
        <v>5.7976368819888648</v>
      </c>
      <c r="G10" s="455"/>
    </row>
    <row r="11" spans="1:22" s="451" customFormat="1" ht="12.75" customHeight="1">
      <c r="A11" s="452">
        <v>7</v>
      </c>
      <c r="B11" s="458" t="s">
        <v>684</v>
      </c>
      <c r="C11" s="454" t="s">
        <v>407</v>
      </c>
      <c r="D11" s="687">
        <v>22730189.659898732</v>
      </c>
      <c r="E11" s="687">
        <v>23583525.05586236</v>
      </c>
      <c r="F11" s="698">
        <f t="shared" si="0"/>
        <v>3.7541939100891284</v>
      </c>
      <c r="G11" s="455"/>
    </row>
    <row r="12" spans="1:22" s="451" customFormat="1" ht="12.75" customHeight="1">
      <c r="A12" s="452">
        <v>8</v>
      </c>
      <c r="B12" s="458" t="s">
        <v>684</v>
      </c>
      <c r="C12" s="454" t="s">
        <v>1164</v>
      </c>
      <c r="D12" s="687">
        <v>22730189.659898732</v>
      </c>
      <c r="E12" s="687">
        <v>23583525.05586236</v>
      </c>
      <c r="F12" s="698">
        <f t="shared" si="0"/>
        <v>3.7541939100891284</v>
      </c>
      <c r="G12" s="455"/>
    </row>
    <row r="13" spans="1:22" s="451" customFormat="1" ht="12.75" customHeight="1">
      <c r="A13" s="452">
        <v>9</v>
      </c>
      <c r="B13" s="458" t="s">
        <v>685</v>
      </c>
      <c r="C13" s="454" t="s">
        <v>408</v>
      </c>
      <c r="D13" s="687">
        <v>8713007.9857644718</v>
      </c>
      <c r="E13" s="687">
        <v>10629114.418203337</v>
      </c>
      <c r="F13" s="698">
        <f t="shared" si="0"/>
        <v>21.991331071536351</v>
      </c>
      <c r="G13" s="455"/>
      <c r="H13" s="456"/>
    </row>
    <row r="14" spans="1:22" s="451" customFormat="1" ht="12.75" customHeight="1">
      <c r="A14" s="452">
        <v>10</v>
      </c>
      <c r="B14" s="458"/>
      <c r="C14" s="457" t="s">
        <v>409</v>
      </c>
      <c r="D14" s="687">
        <v>1791922.8664980866</v>
      </c>
      <c r="E14" s="687">
        <v>2140686.0537616741</v>
      </c>
      <c r="F14" s="698">
        <f t="shared" si="0"/>
        <v>19.463069185849903</v>
      </c>
      <c r="G14" s="455"/>
      <c r="H14" s="456"/>
    </row>
    <row r="15" spans="1:22" s="451" customFormat="1" ht="12.75" customHeight="1">
      <c r="A15" s="452">
        <v>11</v>
      </c>
      <c r="B15" s="458"/>
      <c r="C15" s="457" t="s">
        <v>410</v>
      </c>
      <c r="D15" s="687">
        <v>6921085.1192663861</v>
      </c>
      <c r="E15" s="687">
        <v>8488428.364441663</v>
      </c>
      <c r="F15" s="698">
        <f t="shared" si="0"/>
        <v>22.645917773966204</v>
      </c>
      <c r="G15" s="455"/>
      <c r="H15" s="456"/>
    </row>
    <row r="16" spans="1:22" s="451" customFormat="1" ht="12.75" customHeight="1">
      <c r="A16" s="452">
        <v>12</v>
      </c>
      <c r="B16" s="460" t="s">
        <v>684</v>
      </c>
      <c r="C16" s="454" t="s">
        <v>411</v>
      </c>
      <c r="D16" s="687">
        <v>14017181.67413426</v>
      </c>
      <c r="E16" s="687">
        <v>12954410.637659023</v>
      </c>
      <c r="F16" s="698">
        <f t="shared" si="0"/>
        <v>-7.5819166875489401</v>
      </c>
      <c r="G16" s="455"/>
      <c r="H16" s="456"/>
    </row>
    <row r="17" spans="1:7" s="451" customFormat="1" ht="12.75" customHeight="1">
      <c r="A17" s="452">
        <v>13</v>
      </c>
      <c r="B17" s="458" t="s">
        <v>685</v>
      </c>
      <c r="C17" s="461" t="s">
        <v>1165</v>
      </c>
      <c r="D17" s="687">
        <v>10065690.115968462</v>
      </c>
      <c r="E17" s="687">
        <v>9899292.5019811448</v>
      </c>
      <c r="F17" s="698">
        <f t="shared" si="0"/>
        <v>-1.6531167964662501</v>
      </c>
      <c r="G17" s="455"/>
    </row>
    <row r="18" spans="1:7" s="451" customFormat="1" ht="12.75" customHeight="1">
      <c r="A18" s="452">
        <v>14</v>
      </c>
      <c r="B18" s="453"/>
      <c r="C18" s="457" t="s">
        <v>409</v>
      </c>
      <c r="D18" s="687">
        <v>3903781.0607265113</v>
      </c>
      <c r="E18" s="687">
        <v>3965613.4624863449</v>
      </c>
      <c r="F18" s="698">
        <f t="shared" si="0"/>
        <v>1.583910593293524</v>
      </c>
      <c r="G18" s="455"/>
    </row>
    <row r="19" spans="1:7" s="451" customFormat="1" ht="12.75" customHeight="1">
      <c r="A19" s="452">
        <v>15</v>
      </c>
      <c r="B19" s="453"/>
      <c r="C19" s="457" t="s">
        <v>412</v>
      </c>
      <c r="D19" s="687">
        <v>6161909.0552419517</v>
      </c>
      <c r="E19" s="687">
        <v>5933679.0394948004</v>
      </c>
      <c r="F19" s="698">
        <f t="shared" si="0"/>
        <v>-3.7038848464177647</v>
      </c>
      <c r="G19" s="455"/>
    </row>
    <row r="20" spans="1:7" s="451" customFormat="1" ht="12.75" customHeight="1">
      <c r="A20" s="452">
        <v>16</v>
      </c>
      <c r="B20" s="460" t="s">
        <v>684</v>
      </c>
      <c r="C20" s="461" t="s">
        <v>1166</v>
      </c>
      <c r="D20" s="687">
        <v>3951491.558165798</v>
      </c>
      <c r="E20" s="687">
        <v>3055118.1356778778</v>
      </c>
      <c r="F20" s="698">
        <f t="shared" si="0"/>
        <v>-22.684432176896735</v>
      </c>
      <c r="G20" s="455"/>
    </row>
    <row r="21" spans="1:7" s="451" customFormat="1" ht="54" customHeight="1">
      <c r="A21" s="453"/>
      <c r="B21" s="453"/>
      <c r="C21" s="462"/>
      <c r="D21" s="803" t="s">
        <v>1163</v>
      </c>
      <c r="E21" s="803"/>
      <c r="F21" s="699"/>
      <c r="G21" s="464"/>
    </row>
    <row r="22" spans="1:7" s="451" customFormat="1" ht="12.75" customHeight="1">
      <c r="A22" s="452">
        <v>17</v>
      </c>
      <c r="B22" s="453"/>
      <c r="C22" s="454" t="s">
        <v>666</v>
      </c>
      <c r="D22" s="651">
        <v>3786.25</v>
      </c>
      <c r="E22" s="589">
        <v>4819.1090000000004</v>
      </c>
      <c r="F22" s="698">
        <f t="shared" ref="F22:F32" si="1">+E22/D22*100-100</f>
        <v>27.279207659293505</v>
      </c>
      <c r="G22" s="465"/>
    </row>
    <row r="23" spans="1:7" s="451" customFormat="1" ht="12.75" customHeight="1">
      <c r="A23" s="452">
        <v>18</v>
      </c>
      <c r="B23" s="458" t="s">
        <v>683</v>
      </c>
      <c r="C23" s="454" t="s">
        <v>413</v>
      </c>
      <c r="D23" s="651">
        <v>537.91</v>
      </c>
      <c r="E23" s="589">
        <v>760.53099999999995</v>
      </c>
      <c r="F23" s="698">
        <f t="shared" si="1"/>
        <v>41.386291387034987</v>
      </c>
      <c r="G23" s="465"/>
    </row>
    <row r="24" spans="1:7" s="451" customFormat="1" ht="12.75" customHeight="1">
      <c r="A24" s="452">
        <v>19</v>
      </c>
      <c r="B24" s="458" t="s">
        <v>684</v>
      </c>
      <c r="C24" s="454" t="s">
        <v>414</v>
      </c>
      <c r="D24" s="651">
        <v>4324.16</v>
      </c>
      <c r="E24" s="589">
        <v>5579.64</v>
      </c>
      <c r="F24" s="698">
        <f t="shared" si="1"/>
        <v>29.034078294975217</v>
      </c>
      <c r="G24" s="465"/>
    </row>
    <row r="25" spans="1:7" s="451" customFormat="1" ht="12.75" customHeight="1">
      <c r="A25" s="452">
        <v>20</v>
      </c>
      <c r="B25" s="458" t="s">
        <v>685</v>
      </c>
      <c r="C25" s="454" t="s">
        <v>415</v>
      </c>
      <c r="D25" s="651">
        <v>1883.4649999999999</v>
      </c>
      <c r="E25" s="589">
        <v>2515.404</v>
      </c>
      <c r="F25" s="698">
        <f t="shared" si="1"/>
        <v>33.551937519412377</v>
      </c>
      <c r="G25" s="465"/>
    </row>
    <row r="26" spans="1:7" s="451" customFormat="1" ht="12.75" customHeight="1">
      <c r="A26" s="452">
        <v>21</v>
      </c>
      <c r="B26" s="458" t="s">
        <v>684</v>
      </c>
      <c r="C26" s="454" t="s">
        <v>416</v>
      </c>
      <c r="D26" s="651">
        <v>2440.6949999999997</v>
      </c>
      <c r="E26" s="589">
        <v>3064.2360000000003</v>
      </c>
      <c r="F26" s="698">
        <f t="shared" si="1"/>
        <v>25.547682115135274</v>
      </c>
      <c r="G26" s="465"/>
    </row>
    <row r="27" spans="1:7" s="451" customFormat="1" ht="12.75" customHeight="1">
      <c r="A27" s="452">
        <v>22</v>
      </c>
      <c r="B27" s="458" t="s">
        <v>685</v>
      </c>
      <c r="C27" s="454" t="s">
        <v>417</v>
      </c>
      <c r="D27" s="651">
        <v>576.57000000000005</v>
      </c>
      <c r="E27" s="589">
        <v>935.07099999999991</v>
      </c>
      <c r="F27" s="698">
        <f t="shared" si="1"/>
        <v>62.178226407894954</v>
      </c>
      <c r="G27" s="465"/>
    </row>
    <row r="28" spans="1:7" s="451" customFormat="1" ht="12.75" customHeight="1">
      <c r="A28" s="452">
        <v>23</v>
      </c>
      <c r="B28" s="458" t="s">
        <v>684</v>
      </c>
      <c r="C28" s="454" t="s">
        <v>411</v>
      </c>
      <c r="D28" s="651">
        <v>1864.1249999999995</v>
      </c>
      <c r="E28" s="589">
        <v>2129.1650000000004</v>
      </c>
      <c r="F28" s="698">
        <f t="shared" si="1"/>
        <v>14.217930664520935</v>
      </c>
      <c r="G28" s="465"/>
    </row>
    <row r="29" spans="1:7" s="451" customFormat="1" ht="12.75" customHeight="1">
      <c r="A29" s="452">
        <v>24</v>
      </c>
      <c r="B29" s="453"/>
      <c r="C29" s="461" t="s">
        <v>418</v>
      </c>
      <c r="D29" s="651">
        <v>1024.4349999999999</v>
      </c>
      <c r="E29" s="589">
        <v>1211.913</v>
      </c>
      <c r="F29" s="698">
        <f t="shared" si="1"/>
        <v>18.300624246535918</v>
      </c>
      <c r="G29" s="465"/>
    </row>
    <row r="30" spans="1:7" s="451" customFormat="1" ht="12.75" customHeight="1">
      <c r="A30" s="452">
        <v>25</v>
      </c>
      <c r="B30" s="453"/>
      <c r="C30" s="461" t="s">
        <v>419</v>
      </c>
      <c r="D30" s="651">
        <v>33.83</v>
      </c>
      <c r="E30" s="589">
        <v>39.270000000000003</v>
      </c>
      <c r="F30" s="698">
        <f t="shared" si="1"/>
        <v>16.080402010050278</v>
      </c>
      <c r="G30" s="465"/>
    </row>
    <row r="31" spans="1:7" s="451" customFormat="1" ht="12.75" customHeight="1">
      <c r="A31" s="452">
        <v>26</v>
      </c>
      <c r="B31" s="453"/>
      <c r="C31" s="461" t="s">
        <v>420</v>
      </c>
      <c r="D31" s="651">
        <v>387.92</v>
      </c>
      <c r="E31" s="589">
        <v>480.88299999999998</v>
      </c>
      <c r="F31" s="698">
        <f t="shared" si="1"/>
        <v>23.964477211796236</v>
      </c>
      <c r="G31" s="465"/>
    </row>
    <row r="32" spans="1:7" s="451" customFormat="1" ht="12.75" customHeight="1">
      <c r="A32" s="452">
        <v>27</v>
      </c>
      <c r="B32" s="453"/>
      <c r="C32" s="461" t="s">
        <v>421</v>
      </c>
      <c r="D32" s="651">
        <v>411.19</v>
      </c>
      <c r="E32" s="589">
        <v>399.62799999999999</v>
      </c>
      <c r="F32" s="698">
        <f t="shared" si="1"/>
        <v>-2.8118388093095632</v>
      </c>
      <c r="G32" s="465"/>
    </row>
    <row r="33" spans="1:7" s="451" customFormat="1" ht="12.75" customHeight="1">
      <c r="A33" s="452">
        <v>28</v>
      </c>
      <c r="B33" s="453"/>
      <c r="C33" s="461" t="s">
        <v>422</v>
      </c>
      <c r="D33" s="651">
        <v>6.75</v>
      </c>
      <c r="E33" s="589">
        <v>-2.5289999999999999</v>
      </c>
      <c r="F33" s="700" t="s">
        <v>1005</v>
      </c>
      <c r="G33" s="465"/>
    </row>
    <row r="34" spans="1:7" s="451" customFormat="1" ht="69" customHeight="1">
      <c r="B34" s="453"/>
      <c r="C34" s="462"/>
      <c r="D34" s="803" t="s">
        <v>423</v>
      </c>
      <c r="E34" s="803"/>
      <c r="F34" s="463"/>
      <c r="G34" s="464"/>
    </row>
    <row r="35" spans="1:7" s="451" customFormat="1" ht="12.75" customHeight="1">
      <c r="A35" s="452">
        <v>29</v>
      </c>
      <c r="B35" s="458" t="s">
        <v>684</v>
      </c>
      <c r="C35" s="454" t="s">
        <v>424</v>
      </c>
      <c r="D35" s="651">
        <v>9312.9988220153409</v>
      </c>
      <c r="E35" s="589">
        <v>7696.3801273343033</v>
      </c>
      <c r="F35" s="466"/>
      <c r="G35" s="465"/>
    </row>
    <row r="36" spans="1:7" s="451" customFormat="1" ht="12.75" customHeight="1">
      <c r="A36" s="452">
        <v>30</v>
      </c>
      <c r="B36" s="458" t="s">
        <v>685</v>
      </c>
      <c r="C36" s="454" t="s">
        <v>425</v>
      </c>
      <c r="D36" s="651">
        <v>12003.893923142698</v>
      </c>
      <c r="E36" s="589">
        <v>9077.843676514045</v>
      </c>
      <c r="F36" s="466"/>
      <c r="G36" s="465"/>
    </row>
    <row r="37" spans="1:7" s="451" customFormat="1" ht="12.75" customHeight="1">
      <c r="A37" s="452">
        <v>31</v>
      </c>
      <c r="B37" s="458" t="s">
        <v>684</v>
      </c>
      <c r="C37" s="454" t="s">
        <v>426</v>
      </c>
      <c r="D37" s="651">
        <v>7519.4429955793003</v>
      </c>
      <c r="E37" s="589">
        <v>6084.2680758226907</v>
      </c>
      <c r="F37" s="466"/>
      <c r="G37" s="465"/>
    </row>
    <row r="38" spans="1:7" s="451" customFormat="1" ht="12.75" customHeight="1">
      <c r="A38" s="452">
        <v>32</v>
      </c>
      <c r="B38" s="453"/>
      <c r="C38" s="461" t="s">
        <v>1167</v>
      </c>
      <c r="D38" s="651">
        <v>9825.6015422827822</v>
      </c>
      <c r="E38" s="589">
        <v>8168.3194272040528</v>
      </c>
      <c r="F38" s="466"/>
      <c r="G38" s="465"/>
    </row>
    <row r="39" spans="1:7" s="469" customFormat="1" ht="12.75" customHeight="1">
      <c r="A39" s="467"/>
      <c r="B39" s="453"/>
      <c r="C39" s="468" t="s">
        <v>427</v>
      </c>
      <c r="D39" s="651"/>
      <c r="E39" s="589"/>
      <c r="F39" s="466"/>
      <c r="G39" s="465"/>
    </row>
    <row r="40" spans="1:7" s="469" customFormat="1" ht="12.75" customHeight="1">
      <c r="A40" s="452">
        <v>33</v>
      </c>
      <c r="B40" s="453"/>
      <c r="C40" s="454" t="s">
        <v>428</v>
      </c>
      <c r="D40" s="651">
        <v>12379.13641652449</v>
      </c>
      <c r="E40" s="589">
        <v>9263.1567506279462</v>
      </c>
      <c r="F40" s="466"/>
      <c r="G40" s="465"/>
    </row>
    <row r="41" spans="1:7" s="469" customFormat="1" ht="12.75" customHeight="1">
      <c r="A41" s="458"/>
      <c r="B41" s="453"/>
      <c r="C41" s="647"/>
      <c r="D41" s="235"/>
      <c r="E41" s="235"/>
      <c r="F41" s="466"/>
      <c r="G41" s="465"/>
    </row>
    <row r="42" spans="1:7" s="469" customFormat="1" ht="12.75" customHeight="1">
      <c r="B42" s="470" t="s">
        <v>754</v>
      </c>
      <c r="C42" s="471"/>
      <c r="D42" s="472"/>
      <c r="F42" s="473"/>
    </row>
    <row r="43" spans="1:7" s="451" customFormat="1" ht="12.75" customHeight="1">
      <c r="B43" s="469" t="s">
        <v>429</v>
      </c>
      <c r="C43" s="474"/>
      <c r="D43" s="472"/>
      <c r="F43" s="475"/>
    </row>
    <row r="44" spans="1:7" s="451" customFormat="1" ht="12.75" customHeight="1">
      <c r="B44" s="451" t="s">
        <v>1160</v>
      </c>
      <c r="F44" s="475"/>
    </row>
    <row r="45" spans="1:7" s="451" customFormat="1" ht="12.75" customHeight="1">
      <c r="B45" s="451" t="s">
        <v>1161</v>
      </c>
      <c r="F45" s="475"/>
    </row>
    <row r="46" spans="1:7" s="451" customFormat="1" ht="12.75" customHeight="1">
      <c r="B46" s="469" t="s">
        <v>1162</v>
      </c>
      <c r="F46" s="475"/>
    </row>
    <row r="47" spans="1:7" s="451" customFormat="1" ht="12.75" customHeight="1">
      <c r="F47" s="475"/>
    </row>
    <row r="48" spans="1:7" s="451" customFormat="1" ht="12.75" customHeight="1">
      <c r="F48" s="475"/>
    </row>
    <row r="49" spans="6:6" s="451" customFormat="1" ht="12.75" customHeight="1">
      <c r="F49" s="475"/>
    </row>
    <row r="50" spans="6:6" s="451" customFormat="1" ht="12.75" customHeight="1">
      <c r="F50" s="475"/>
    </row>
    <row r="51" spans="6:6" s="451" customFormat="1" ht="12.75" customHeight="1">
      <c r="F51" s="475"/>
    </row>
    <row r="52" spans="6:6" s="451" customFormat="1" ht="12.75" customHeight="1">
      <c r="F52" s="475"/>
    </row>
    <row r="53" spans="6:6" s="451" customFormat="1" ht="12.75" customHeight="1">
      <c r="F53" s="475"/>
    </row>
    <row r="54" spans="6:6" s="451" customFormat="1" ht="12.75" customHeight="1">
      <c r="F54" s="475"/>
    </row>
    <row r="55" spans="6:6" s="451" customFormat="1" ht="12.75" customHeight="1">
      <c r="F55" s="475"/>
    </row>
    <row r="56" spans="6:6" s="451" customFormat="1" ht="12.75" customHeight="1">
      <c r="F56" s="475"/>
    </row>
    <row r="57" spans="6:6" s="451" customFormat="1" ht="12.75" customHeight="1">
      <c r="F57" s="475"/>
    </row>
    <row r="58" spans="6:6" s="451" customFormat="1" ht="12.75" customHeight="1">
      <c r="F58" s="475"/>
    </row>
    <row r="59" spans="6:6" s="451" customFormat="1" ht="12.75" customHeight="1">
      <c r="F59" s="475"/>
    </row>
    <row r="60" spans="6:6" s="451" customFormat="1" ht="12.75" customHeight="1">
      <c r="F60" s="475"/>
    </row>
    <row r="61" spans="6:6" s="451" customFormat="1" ht="12.75" customHeight="1">
      <c r="F61" s="475"/>
    </row>
    <row r="62" spans="6:6" s="451" customFormat="1" ht="12.75" customHeight="1">
      <c r="F62" s="475"/>
    </row>
    <row r="63" spans="6:6" s="451" customFormat="1" ht="12.75" customHeight="1">
      <c r="F63" s="475"/>
    </row>
    <row r="64" spans="6:6" s="451" customFormat="1" ht="12.75" customHeight="1">
      <c r="F64" s="475"/>
    </row>
    <row r="65" spans="6:6" s="451" customFormat="1" ht="12.75" customHeight="1">
      <c r="F65" s="475"/>
    </row>
    <row r="66" spans="6:6" s="451" customFormat="1" ht="12.75" customHeight="1">
      <c r="F66" s="475"/>
    </row>
    <row r="67" spans="6:6" s="451" customFormat="1" ht="12.75" customHeight="1">
      <c r="F67" s="475"/>
    </row>
    <row r="68" spans="6:6" s="451" customFormat="1" ht="12.75" customHeight="1">
      <c r="F68" s="475"/>
    </row>
    <row r="69" spans="6:6" s="451" customFormat="1" ht="12.75" customHeight="1">
      <c r="F69" s="475"/>
    </row>
    <row r="70" spans="6:6" s="451" customFormat="1" ht="12.75" customHeight="1">
      <c r="F70" s="475"/>
    </row>
    <row r="71" spans="6:6" s="451" customFormat="1" ht="12.75" customHeight="1">
      <c r="F71" s="475"/>
    </row>
    <row r="72" spans="6:6" s="451" customFormat="1" ht="12" customHeight="1">
      <c r="F72" s="475"/>
    </row>
    <row r="73" spans="6:6" s="451" customFormat="1" ht="12" customHeight="1">
      <c r="F73" s="475"/>
    </row>
    <row r="74" spans="6:6" ht="12" customHeight="1"/>
    <row r="75" spans="6:6" ht="12" customHeight="1"/>
    <row r="76" spans="6:6" ht="12" customHeight="1"/>
    <row r="77" spans="6:6" ht="12" customHeight="1"/>
    <row r="78" spans="6:6" ht="12" customHeight="1"/>
    <row r="79" spans="6:6" ht="12" customHeight="1"/>
    <row r="80" spans="6:6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</sheetData>
  <mergeCells count="5">
    <mergeCell ref="D34:E34"/>
    <mergeCell ref="A1:F1"/>
    <mergeCell ref="B3:C3"/>
    <mergeCell ref="D4:E4"/>
    <mergeCell ref="D21:E21"/>
  </mergeCells>
  <phoneticPr fontId="13" type="noConversion"/>
  <pageMargins left="0.59055118110236227" right="0.39370078740157483" top="0.78740157480314965" bottom="0.39370078740157483" header="0.11811023622047245" footer="0.11811023622047245"/>
  <pageSetup paperSize="9" scale="80" orientation="portrait" r:id="rId1"/>
  <headerFooter alignWithMargins="0">
    <oddHeader>&amp;RTeil 2</oddHeader>
    <oddFooter>&amp;LStatistisches Bundesamt, Umweltnutzung und Wirtschaft, Tabellenband, 2014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3"/>
  <sheetViews>
    <sheetView workbookViewId="0"/>
  </sheetViews>
  <sheetFormatPr baseColWidth="10" defaultColWidth="12.5703125" defaultRowHeight="16.5" customHeight="1"/>
  <cols>
    <col min="1" max="1" width="3.85546875" style="488" customWidth="1"/>
    <col min="2" max="2" width="56.140625" style="476" customWidth="1"/>
    <col min="3" max="3" width="16.7109375" style="476" customWidth="1"/>
    <col min="4" max="4" width="16.7109375" style="487" customWidth="1"/>
    <col min="5" max="5" width="17.140625" style="487" customWidth="1"/>
    <col min="6" max="8" width="16.7109375" style="476" customWidth="1"/>
    <col min="9" max="16384" width="12.5703125" style="476"/>
  </cols>
  <sheetData>
    <row r="1" spans="1:10" s="52" customFormat="1" ht="18">
      <c r="A1" s="34" t="s">
        <v>1178</v>
      </c>
      <c r="D1" s="98"/>
      <c r="F1" s="34"/>
      <c r="J1" s="168"/>
    </row>
    <row r="2" spans="1:10" s="12" customFormat="1" ht="15.75">
      <c r="A2" s="640"/>
      <c r="B2" s="640"/>
      <c r="C2" s="641"/>
    </row>
    <row r="3" spans="1:10" s="478" customFormat="1" ht="9" customHeight="1">
      <c r="A3" s="477"/>
      <c r="B3" s="477"/>
    </row>
    <row r="4" spans="1:10" ht="15.75" customHeight="1">
      <c r="A4" s="813" t="s">
        <v>400</v>
      </c>
      <c r="B4" s="815" t="s">
        <v>430</v>
      </c>
      <c r="C4" s="817" t="s">
        <v>431</v>
      </c>
      <c r="D4" s="810" t="s">
        <v>120</v>
      </c>
      <c r="E4" s="819"/>
      <c r="F4" s="808" t="s">
        <v>431</v>
      </c>
      <c r="G4" s="810" t="s">
        <v>120</v>
      </c>
      <c r="H4" s="811"/>
      <c r="I4" s="479"/>
    </row>
    <row r="5" spans="1:10" ht="54.75" customHeight="1">
      <c r="A5" s="814"/>
      <c r="B5" s="816"/>
      <c r="C5" s="818"/>
      <c r="D5" s="480" t="s">
        <v>432</v>
      </c>
      <c r="E5" s="733" t="s">
        <v>433</v>
      </c>
      <c r="F5" s="809"/>
      <c r="G5" s="480" t="s">
        <v>432</v>
      </c>
      <c r="H5" s="702" t="s">
        <v>433</v>
      </c>
      <c r="I5" s="479"/>
    </row>
    <row r="6" spans="1:10" ht="15" customHeight="1">
      <c r="A6" s="515"/>
      <c r="B6" s="516"/>
      <c r="C6" s="820" t="s">
        <v>53</v>
      </c>
      <c r="D6" s="812"/>
      <c r="E6" s="812"/>
      <c r="F6" s="812" t="s">
        <v>256</v>
      </c>
      <c r="G6" s="812"/>
      <c r="H6" s="812"/>
      <c r="I6" s="479"/>
    </row>
    <row r="7" spans="1:10" s="451" customFormat="1" ht="15" customHeight="1">
      <c r="A7" s="452" t="s">
        <v>434</v>
      </c>
      <c r="B7" s="481" t="s">
        <v>435</v>
      </c>
      <c r="C7" s="701">
        <v>257536.78280341852</v>
      </c>
      <c r="D7" s="701">
        <v>160066.82314130332</v>
      </c>
      <c r="E7" s="701">
        <v>53571.117476310617</v>
      </c>
      <c r="F7" s="648">
        <f>C7*100/C$73</f>
        <v>1.4650440604703643</v>
      </c>
      <c r="G7" s="648">
        <f>D7*100/D$73</f>
        <v>2.6975982704135539</v>
      </c>
      <c r="H7" s="648">
        <f>E7*100/E$73</f>
        <v>0.63110761116535996</v>
      </c>
      <c r="I7" s="469"/>
    </row>
    <row r="8" spans="1:10" s="451" customFormat="1" ht="12.75" customHeight="1">
      <c r="A8" s="452" t="s">
        <v>436</v>
      </c>
      <c r="B8" s="481" t="s">
        <v>437</v>
      </c>
      <c r="C8" s="701">
        <v>4703.6341149426635</v>
      </c>
      <c r="D8" s="701">
        <v>3377.1993319369408</v>
      </c>
      <c r="E8" s="701">
        <v>967.00458838400039</v>
      </c>
      <c r="F8" s="648">
        <f t="shared" ref="F8:F71" si="0">C8*100/C$73</f>
        <v>2.6757464109437717E-2</v>
      </c>
      <c r="G8" s="648">
        <f t="shared" ref="G8:G71" si="1">D8*100/D$73</f>
        <v>5.6915773661806945E-2</v>
      </c>
      <c r="H8" s="648">
        <f t="shared" ref="H8:H70" si="2">E8*100/E$73</f>
        <v>1.1392033328982525E-2</v>
      </c>
      <c r="I8" s="469"/>
    </row>
    <row r="9" spans="1:10" s="451" customFormat="1" ht="12.75" customHeight="1">
      <c r="A9" s="452" t="s">
        <v>438</v>
      </c>
      <c r="B9" s="481" t="s">
        <v>439</v>
      </c>
      <c r="C9" s="701">
        <v>3477.3768427927444</v>
      </c>
      <c r="D9" s="701">
        <v>2835.9894040993349</v>
      </c>
      <c r="E9" s="701">
        <v>651.35548017646965</v>
      </c>
      <c r="F9" s="648">
        <f t="shared" si="0"/>
        <v>1.978168024813531E-2</v>
      </c>
      <c r="G9" s="648">
        <f t="shared" si="1"/>
        <v>4.779478945899969E-2</v>
      </c>
      <c r="H9" s="648">
        <f t="shared" si="2"/>
        <v>7.673452048026011E-3</v>
      </c>
      <c r="I9" s="469"/>
    </row>
    <row r="10" spans="1:10" s="451" customFormat="1" ht="12.75" customHeight="1">
      <c r="A10" s="452" t="s">
        <v>440</v>
      </c>
      <c r="B10" s="481" t="s">
        <v>441</v>
      </c>
      <c r="C10" s="701">
        <v>-2725.715814722485</v>
      </c>
      <c r="D10" s="701">
        <v>2285.5065891609306</v>
      </c>
      <c r="E10" s="701">
        <v>1419.9880257263728</v>
      </c>
      <c r="F10" s="648">
        <f t="shared" si="0"/>
        <v>-1.5505722023162237E-2</v>
      </c>
      <c r="G10" s="648">
        <f t="shared" si="1"/>
        <v>3.8517529747539581E-2</v>
      </c>
      <c r="H10" s="648">
        <f t="shared" si="2"/>
        <v>1.6728515159234358E-2</v>
      </c>
      <c r="I10" s="469"/>
    </row>
    <row r="11" spans="1:10" s="451" customFormat="1" ht="12.75" customHeight="1">
      <c r="A11" s="452" t="s">
        <v>442</v>
      </c>
      <c r="B11" s="481" t="s">
        <v>443</v>
      </c>
      <c r="C11" s="701">
        <v>1733.953127960988</v>
      </c>
      <c r="D11" s="701">
        <v>962.06875944617298</v>
      </c>
      <c r="E11" s="701">
        <v>1114.3418154256433</v>
      </c>
      <c r="F11" s="648">
        <f t="shared" si="0"/>
        <v>9.8639025602502584E-3</v>
      </c>
      <c r="G11" s="648">
        <f t="shared" si="1"/>
        <v>1.6213697320711241E-2</v>
      </c>
      <c r="H11" s="648">
        <f t="shared" si="2"/>
        <v>1.3127775455980307E-2</v>
      </c>
      <c r="I11" s="469"/>
    </row>
    <row r="12" spans="1:10" s="451" customFormat="1" ht="12.75" customHeight="1">
      <c r="A12" s="452" t="s">
        <v>444</v>
      </c>
      <c r="B12" s="481" t="s">
        <v>337</v>
      </c>
      <c r="C12" s="701">
        <v>30173.376168591898</v>
      </c>
      <c r="D12" s="701">
        <v>37350.2953387858</v>
      </c>
      <c r="E12" s="701">
        <v>27.434707156538792</v>
      </c>
      <c r="F12" s="648">
        <f t="shared" si="0"/>
        <v>0.17164664813676789</v>
      </c>
      <c r="G12" s="648">
        <f t="shared" si="1"/>
        <v>0.62946268394668414</v>
      </c>
      <c r="H12" s="648">
        <f t="shared" si="2"/>
        <v>3.2320125680112687E-4</v>
      </c>
      <c r="I12" s="469"/>
    </row>
    <row r="13" spans="1:10" s="451" customFormat="1" ht="12.75" customHeight="1">
      <c r="A13" s="452" t="s">
        <v>445</v>
      </c>
      <c r="B13" s="481" t="s">
        <v>446</v>
      </c>
      <c r="C13" s="701">
        <v>11910.159649926805</v>
      </c>
      <c r="D13" s="701">
        <v>503.77768589340269</v>
      </c>
      <c r="E13" s="701">
        <v>6683.4807603454192</v>
      </c>
      <c r="F13" s="648">
        <f t="shared" si="0"/>
        <v>6.7753073811200243E-2</v>
      </c>
      <c r="G13" s="648">
        <f t="shared" si="1"/>
        <v>8.4901404767638872E-3</v>
      </c>
      <c r="H13" s="648">
        <f t="shared" si="2"/>
        <v>7.8736374666749445E-2</v>
      </c>
      <c r="I13" s="469"/>
    </row>
    <row r="14" spans="1:10" s="451" customFormat="1" ht="12.75" customHeight="1">
      <c r="A14" s="452" t="s">
        <v>447</v>
      </c>
      <c r="B14" s="481" t="s">
        <v>448</v>
      </c>
      <c r="C14" s="701">
        <v>1061097.3816651434</v>
      </c>
      <c r="D14" s="701">
        <v>815004.85018578428</v>
      </c>
      <c r="E14" s="701">
        <v>282451.39448014105</v>
      </c>
      <c r="F14" s="648">
        <f t="shared" si="0"/>
        <v>6.0362422783536394</v>
      </c>
      <c r="G14" s="648">
        <f t="shared" si="1"/>
        <v>13.735236516182962</v>
      </c>
      <c r="H14" s="648">
        <f t="shared" si="2"/>
        <v>3.3274875201084373</v>
      </c>
      <c r="I14" s="469"/>
    </row>
    <row r="15" spans="1:10" s="451" customFormat="1" ht="12.75" customHeight="1">
      <c r="A15" s="452" t="s">
        <v>449</v>
      </c>
      <c r="B15" s="481" t="s">
        <v>450</v>
      </c>
      <c r="C15" s="701">
        <v>305513.43951572565</v>
      </c>
      <c r="D15" s="701">
        <v>239623.31749473105</v>
      </c>
      <c r="E15" s="701">
        <v>83481.411813993924</v>
      </c>
      <c r="F15" s="648">
        <f t="shared" si="0"/>
        <v>1.7379678548599329</v>
      </c>
      <c r="G15" s="648">
        <f t="shared" si="1"/>
        <v>4.0383599432963742</v>
      </c>
      <c r="H15" s="648">
        <f t="shared" si="2"/>
        <v>0.98347312635281947</v>
      </c>
      <c r="I15" s="469"/>
    </row>
    <row r="16" spans="1:10" s="451" customFormat="1" ht="12.75" customHeight="1">
      <c r="A16" s="452" t="s">
        <v>451</v>
      </c>
      <c r="B16" s="481" t="s">
        <v>452</v>
      </c>
      <c r="C16" s="701">
        <v>123821.00193435808</v>
      </c>
      <c r="D16" s="701">
        <v>28325.244603868596</v>
      </c>
      <c r="E16" s="701">
        <v>57210.473995756882</v>
      </c>
      <c r="F16" s="648">
        <f t="shared" si="0"/>
        <v>0.70437792019747503</v>
      </c>
      <c r="G16" s="648">
        <f t="shared" si="1"/>
        <v>0.47736394933623233</v>
      </c>
      <c r="H16" s="648">
        <f t="shared" si="2"/>
        <v>0.67398193799235728</v>
      </c>
      <c r="I16" s="469"/>
    </row>
    <row r="17" spans="1:9" s="451" customFormat="1" ht="12.75" customHeight="1">
      <c r="A17" s="452" t="s">
        <v>453</v>
      </c>
      <c r="B17" s="481" t="s">
        <v>454</v>
      </c>
      <c r="C17" s="701">
        <v>419006.94277535297</v>
      </c>
      <c r="D17" s="701">
        <v>85533.862907792223</v>
      </c>
      <c r="E17" s="701">
        <v>326907.66230220388</v>
      </c>
      <c r="F17" s="648">
        <f t="shared" si="0"/>
        <v>2.3835959513303679</v>
      </c>
      <c r="G17" s="648">
        <f t="shared" si="1"/>
        <v>1.4414979701206532</v>
      </c>
      <c r="H17" s="648">
        <f t="shared" si="2"/>
        <v>3.8512154225348953</v>
      </c>
      <c r="I17" s="469"/>
    </row>
    <row r="18" spans="1:9" s="451" customFormat="1" ht="12.75" customHeight="1">
      <c r="A18" s="452" t="s">
        <v>455</v>
      </c>
      <c r="B18" s="481" t="s">
        <v>456</v>
      </c>
      <c r="C18" s="701">
        <v>24616.494423845044</v>
      </c>
      <c r="D18" s="701">
        <v>15885.002150176879</v>
      </c>
      <c r="E18" s="701">
        <v>15694.412384203417</v>
      </c>
      <c r="F18" s="648">
        <f t="shared" si="0"/>
        <v>0.14003533224527531</v>
      </c>
      <c r="G18" s="648">
        <f t="shared" si="1"/>
        <v>0.26770915724368782</v>
      </c>
      <c r="H18" s="648">
        <f t="shared" si="2"/>
        <v>0.1848918517113001</v>
      </c>
      <c r="I18" s="469"/>
    </row>
    <row r="19" spans="1:9" s="451" customFormat="1" ht="12.75" customHeight="1">
      <c r="A19" s="452" t="s">
        <v>457</v>
      </c>
      <c r="B19" s="481" t="s">
        <v>611</v>
      </c>
      <c r="C19" s="701">
        <v>19317.209878025722</v>
      </c>
      <c r="D19" s="701">
        <v>411.34295568075157</v>
      </c>
      <c r="E19" s="701">
        <v>1779.3596713117311</v>
      </c>
      <c r="F19" s="648">
        <f t="shared" si="0"/>
        <v>0.10988940410218316</v>
      </c>
      <c r="G19" s="648">
        <f t="shared" si="1"/>
        <v>6.9323425305419569E-3</v>
      </c>
      <c r="H19" s="648">
        <f t="shared" si="2"/>
        <v>2.0962180452220504E-2</v>
      </c>
      <c r="I19" s="469"/>
    </row>
    <row r="20" spans="1:9" s="451" customFormat="1" ht="12.75" customHeight="1">
      <c r="A20" s="452" t="s">
        <v>458</v>
      </c>
      <c r="B20" s="481" t="s">
        <v>294</v>
      </c>
      <c r="C20" s="701">
        <v>348322.83439755015</v>
      </c>
      <c r="D20" s="701">
        <v>244369.07340672583</v>
      </c>
      <c r="E20" s="701">
        <v>98677.99965416528</v>
      </c>
      <c r="F20" s="648">
        <f t="shared" si="0"/>
        <v>1.9814967559405241</v>
      </c>
      <c r="G20" s="648">
        <f t="shared" si="1"/>
        <v>4.1183399334577366</v>
      </c>
      <c r="H20" s="648">
        <f t="shared" si="2"/>
        <v>1.1625002346433297</v>
      </c>
      <c r="I20" s="469"/>
    </row>
    <row r="21" spans="1:9" s="451" customFormat="1" ht="12.75" customHeight="1">
      <c r="A21" s="452" t="s">
        <v>459</v>
      </c>
      <c r="B21" s="481" t="s">
        <v>460</v>
      </c>
      <c r="C21" s="701">
        <v>1734584.6310357964</v>
      </c>
      <c r="D21" s="701">
        <v>42177.404686863265</v>
      </c>
      <c r="E21" s="701">
        <v>1670741.086058995</v>
      </c>
      <c r="F21" s="648">
        <f t="shared" si="0"/>
        <v>9.8674949784627017</v>
      </c>
      <c r="G21" s="648">
        <f t="shared" si="1"/>
        <v>0.71081371955120598</v>
      </c>
      <c r="H21" s="648">
        <f t="shared" si="2"/>
        <v>19.682572725214843</v>
      </c>
      <c r="I21" s="469"/>
    </row>
    <row r="22" spans="1:9" s="451" customFormat="1" ht="12.75" customHeight="1">
      <c r="A22" s="452" t="s">
        <v>765</v>
      </c>
      <c r="B22" s="481" t="s">
        <v>461</v>
      </c>
      <c r="C22" s="701">
        <v>800288.15356343775</v>
      </c>
      <c r="D22" s="701">
        <v>176857.17338814033</v>
      </c>
      <c r="E22" s="701">
        <v>589260.28495203296</v>
      </c>
      <c r="F22" s="648">
        <f t="shared" si="0"/>
        <v>4.552582327386852</v>
      </c>
      <c r="G22" s="648">
        <f t="shared" si="1"/>
        <v>2.9805652144474291</v>
      </c>
      <c r="H22" s="648">
        <f t="shared" si="2"/>
        <v>6.9419244606041071</v>
      </c>
      <c r="I22" s="469"/>
    </row>
    <row r="23" spans="1:9" s="451" customFormat="1" ht="12.75" customHeight="1">
      <c r="A23" s="452" t="s">
        <v>766</v>
      </c>
      <c r="B23" s="481" t="s">
        <v>462</v>
      </c>
      <c r="C23" s="701">
        <v>229334.63605093281</v>
      </c>
      <c r="D23" s="701">
        <v>48577.514576461777</v>
      </c>
      <c r="E23" s="701">
        <v>150916.609568318</v>
      </c>
      <c r="F23" s="648">
        <f t="shared" si="0"/>
        <v>1.3046111035059957</v>
      </c>
      <c r="G23" s="648">
        <f t="shared" si="1"/>
        <v>0.81867445564763341</v>
      </c>
      <c r="H23" s="648">
        <f t="shared" si="2"/>
        <v>1.7779099155800524</v>
      </c>
      <c r="I23" s="469"/>
    </row>
    <row r="24" spans="1:9" s="451" customFormat="1" ht="12.75" customHeight="1">
      <c r="A24" s="452" t="s">
        <v>767</v>
      </c>
      <c r="B24" s="481" t="s">
        <v>463</v>
      </c>
      <c r="C24" s="701">
        <v>461516.88998343324</v>
      </c>
      <c r="D24" s="701">
        <v>65986.989442627833</v>
      </c>
      <c r="E24" s="701">
        <v>369461.70559985051</v>
      </c>
      <c r="F24" s="648">
        <f t="shared" si="0"/>
        <v>2.6254213907498123</v>
      </c>
      <c r="G24" s="648">
        <f t="shared" si="1"/>
        <v>1.112075476334595</v>
      </c>
      <c r="H24" s="648">
        <f t="shared" si="2"/>
        <v>4.3525337051501678</v>
      </c>
      <c r="I24" s="469"/>
    </row>
    <row r="25" spans="1:9" s="451" customFormat="1" ht="12.75" customHeight="1">
      <c r="A25" s="452" t="s">
        <v>768</v>
      </c>
      <c r="B25" s="481" t="s">
        <v>464</v>
      </c>
      <c r="C25" s="701">
        <v>97321.315489327651</v>
      </c>
      <c r="D25" s="701">
        <v>21158.666596269821</v>
      </c>
      <c r="E25" s="701">
        <v>73529.258303036884</v>
      </c>
      <c r="F25" s="648">
        <f t="shared" si="0"/>
        <v>0.55362971325006916</v>
      </c>
      <c r="G25" s="648">
        <f t="shared" si="1"/>
        <v>0.35658596387564795</v>
      </c>
      <c r="H25" s="648">
        <f t="shared" si="2"/>
        <v>0.8662293553781244</v>
      </c>
      <c r="I25" s="469"/>
    </row>
    <row r="26" spans="1:9" s="451" customFormat="1" ht="12.75" customHeight="1">
      <c r="A26" s="452" t="s">
        <v>769</v>
      </c>
      <c r="B26" s="481" t="s">
        <v>465</v>
      </c>
      <c r="C26" s="701">
        <v>118768.73172238392</v>
      </c>
      <c r="D26" s="701">
        <v>24629.249312553449</v>
      </c>
      <c r="E26" s="701">
        <v>75006.836848472958</v>
      </c>
      <c r="F26" s="648">
        <f t="shared" si="0"/>
        <v>0.67563717728156314</v>
      </c>
      <c r="G26" s="648">
        <f t="shared" si="1"/>
        <v>0.41507552310497753</v>
      </c>
      <c r="H26" s="648">
        <f t="shared" si="2"/>
        <v>0.88363632969654715</v>
      </c>
      <c r="I26" s="469"/>
    </row>
    <row r="27" spans="1:9" s="451" customFormat="1" ht="12.75" customHeight="1">
      <c r="A27" s="452" t="s">
        <v>653</v>
      </c>
      <c r="B27" s="481" t="s">
        <v>466</v>
      </c>
      <c r="C27" s="701">
        <v>765621.00256802724</v>
      </c>
      <c r="D27" s="650" t="s">
        <v>1005</v>
      </c>
      <c r="E27" s="701">
        <v>744692.69370113173</v>
      </c>
      <c r="F27" s="648">
        <f t="shared" si="0"/>
        <v>4.3553720372434697</v>
      </c>
      <c r="G27" s="650" t="s">
        <v>1005</v>
      </c>
      <c r="H27" s="648">
        <f t="shared" si="2"/>
        <v>8.7730338494776809</v>
      </c>
      <c r="I27" s="469"/>
    </row>
    <row r="28" spans="1:9" s="451" customFormat="1" ht="12.75" customHeight="1">
      <c r="A28" s="452" t="s">
        <v>654</v>
      </c>
      <c r="B28" s="481" t="s">
        <v>467</v>
      </c>
      <c r="C28" s="701">
        <v>206310.97150337818</v>
      </c>
      <c r="D28" s="650" t="s">
        <v>1005</v>
      </c>
      <c r="E28" s="701">
        <v>178975.77942411369</v>
      </c>
      <c r="F28" s="648">
        <f t="shared" si="0"/>
        <v>1.1736368689578998</v>
      </c>
      <c r="G28" s="650" t="s">
        <v>1005</v>
      </c>
      <c r="H28" s="648">
        <f t="shared" si="2"/>
        <v>2.1084678074665719</v>
      </c>
      <c r="I28" s="469"/>
    </row>
    <row r="29" spans="1:9" s="451" customFormat="1" ht="12.75" customHeight="1">
      <c r="A29" s="452" t="s">
        <v>770</v>
      </c>
      <c r="B29" s="481" t="s">
        <v>468</v>
      </c>
      <c r="C29" s="701">
        <v>154213.66354493744</v>
      </c>
      <c r="D29" s="650" t="s">
        <v>1005</v>
      </c>
      <c r="E29" s="701">
        <v>146415.86733719145</v>
      </c>
      <c r="F29" s="648">
        <f t="shared" si="0"/>
        <v>0.87727201279958977</v>
      </c>
      <c r="G29" s="650" t="s">
        <v>1005</v>
      </c>
      <c r="H29" s="648">
        <f t="shared" si="2"/>
        <v>1.724887824353126</v>
      </c>
      <c r="I29" s="469"/>
    </row>
    <row r="30" spans="1:9" s="451" customFormat="1" ht="12.75" customHeight="1">
      <c r="A30" s="452" t="s">
        <v>656</v>
      </c>
      <c r="B30" s="481" t="s">
        <v>469</v>
      </c>
      <c r="C30" s="701">
        <v>7682.2664997620086</v>
      </c>
      <c r="D30" s="650" t="s">
        <v>1005</v>
      </c>
      <c r="E30" s="701">
        <v>3326.2265727465301</v>
      </c>
      <c r="F30" s="648">
        <f t="shared" si="0"/>
        <v>4.370194728656597E-2</v>
      </c>
      <c r="G30" s="650" t="s">
        <v>1005</v>
      </c>
      <c r="H30" s="648">
        <f t="shared" si="2"/>
        <v>3.9185423142406611E-2</v>
      </c>
      <c r="I30" s="469"/>
    </row>
    <row r="31" spans="1:9" s="451" customFormat="1" ht="12.75" customHeight="1">
      <c r="A31" s="452" t="s">
        <v>657</v>
      </c>
      <c r="B31" s="481" t="s">
        <v>470</v>
      </c>
      <c r="C31" s="701">
        <v>329965.16417542921</v>
      </c>
      <c r="D31" s="701">
        <v>30469.467152512061</v>
      </c>
      <c r="E31" s="701">
        <v>220402.84949271957</v>
      </c>
      <c r="F31" s="648">
        <f t="shared" si="0"/>
        <v>1.8770658648257541</v>
      </c>
      <c r="G31" s="648">
        <f t="shared" si="1"/>
        <v>0.51350042612190672</v>
      </c>
      <c r="H31" s="648">
        <f t="shared" si="2"/>
        <v>2.596509507177974</v>
      </c>
      <c r="I31" s="469"/>
    </row>
    <row r="32" spans="1:9" s="451" customFormat="1" ht="12.75" customHeight="1">
      <c r="A32" s="452" t="s">
        <v>658</v>
      </c>
      <c r="B32" s="481" t="s">
        <v>471</v>
      </c>
      <c r="C32" s="701">
        <v>389785.54905472172</v>
      </c>
      <c r="D32" s="701">
        <v>59189.006680551174</v>
      </c>
      <c r="E32" s="701">
        <v>214169.46047445713</v>
      </c>
      <c r="F32" s="648">
        <f t="shared" si="0"/>
        <v>2.2173648256516922</v>
      </c>
      <c r="G32" s="648">
        <f t="shared" si="1"/>
        <v>0.99750940835503277</v>
      </c>
      <c r="H32" s="648">
        <f t="shared" si="2"/>
        <v>2.5230755480204188</v>
      </c>
      <c r="I32" s="469"/>
    </row>
    <row r="33" spans="1:9" s="451" customFormat="1" ht="12.75" customHeight="1">
      <c r="A33" s="452" t="s">
        <v>659</v>
      </c>
      <c r="B33" s="481" t="s">
        <v>199</v>
      </c>
      <c r="C33" s="701">
        <v>268069.83922591305</v>
      </c>
      <c r="D33" s="701">
        <v>34215.185478185558</v>
      </c>
      <c r="E33" s="701">
        <v>184566.62772524473</v>
      </c>
      <c r="F33" s="648">
        <f t="shared" si="0"/>
        <v>1.5249632362183732</v>
      </c>
      <c r="G33" s="648">
        <f t="shared" si="1"/>
        <v>0.57662683219715705</v>
      </c>
      <c r="H33" s="648">
        <f t="shared" si="2"/>
        <v>2.1743321590413731</v>
      </c>
      <c r="I33" s="469"/>
    </row>
    <row r="34" spans="1:9" s="451" customFormat="1" ht="12.75" customHeight="1">
      <c r="A34" s="452" t="s">
        <v>772</v>
      </c>
      <c r="B34" s="481" t="s">
        <v>697</v>
      </c>
      <c r="C34" s="701">
        <v>869707.11198201252</v>
      </c>
      <c r="D34" s="701">
        <v>9365.8930222729705</v>
      </c>
      <c r="E34" s="701">
        <v>612251.55636148388</v>
      </c>
      <c r="F34" s="648">
        <f t="shared" si="0"/>
        <v>4.9474844909073248</v>
      </c>
      <c r="G34" s="648">
        <f t="shared" si="1"/>
        <v>0.15784293285722434</v>
      </c>
      <c r="H34" s="648">
        <f t="shared" si="2"/>
        <v>7.2127787391860201</v>
      </c>
      <c r="I34" s="469"/>
    </row>
    <row r="35" spans="1:9" s="451" customFormat="1" ht="12.75" customHeight="1">
      <c r="A35" s="452" t="s">
        <v>773</v>
      </c>
      <c r="B35" s="481" t="s">
        <v>472</v>
      </c>
      <c r="C35" s="701">
        <v>1464256.8634653655</v>
      </c>
      <c r="D35" s="701">
        <v>341360.40314988379</v>
      </c>
      <c r="E35" s="701">
        <v>963286.72479869728</v>
      </c>
      <c r="F35" s="648">
        <f t="shared" si="0"/>
        <v>8.3296871129292658</v>
      </c>
      <c r="G35" s="648">
        <f t="shared" si="1"/>
        <v>5.7529300266794952</v>
      </c>
      <c r="H35" s="648">
        <f t="shared" si="2"/>
        <v>11.348234130524569</v>
      </c>
      <c r="I35" s="469"/>
    </row>
    <row r="36" spans="1:9" s="451" customFormat="1" ht="12.75" customHeight="1">
      <c r="A36" s="452" t="s">
        <v>774</v>
      </c>
      <c r="B36" s="481" t="s">
        <v>347</v>
      </c>
      <c r="C36" s="701">
        <v>203438.21087827999</v>
      </c>
      <c r="D36" s="701">
        <v>10563.414459103235</v>
      </c>
      <c r="E36" s="701">
        <v>135052.60231364018</v>
      </c>
      <c r="F36" s="648">
        <f t="shared" si="0"/>
        <v>1.1572946562256476</v>
      </c>
      <c r="G36" s="648">
        <f t="shared" si="1"/>
        <v>0.17802470252928634</v>
      </c>
      <c r="H36" s="648">
        <f t="shared" si="2"/>
        <v>1.5910201101464254</v>
      </c>
      <c r="I36" s="469"/>
    </row>
    <row r="37" spans="1:9" s="451" customFormat="1" ht="12.75" customHeight="1">
      <c r="A37" s="452" t="s">
        <v>473</v>
      </c>
      <c r="B37" s="481" t="s">
        <v>474</v>
      </c>
      <c r="C37" s="701">
        <v>252380.99084705007</v>
      </c>
      <c r="D37" s="701">
        <v>107635.4524812031</v>
      </c>
      <c r="E37" s="701">
        <v>84260.844731345423</v>
      </c>
      <c r="F37" s="648">
        <f t="shared" si="0"/>
        <v>1.435714415592164</v>
      </c>
      <c r="G37" s="648">
        <f t="shared" si="1"/>
        <v>1.8139749683927511</v>
      </c>
      <c r="H37" s="648">
        <f t="shared" si="2"/>
        <v>0.99265542587738831</v>
      </c>
      <c r="I37" s="469"/>
    </row>
    <row r="38" spans="1:9" s="451" customFormat="1" ht="12.75" customHeight="1">
      <c r="A38" s="452" t="s">
        <v>475</v>
      </c>
      <c r="B38" s="481" t="s">
        <v>476</v>
      </c>
      <c r="C38" s="701">
        <v>60186.71280005834</v>
      </c>
      <c r="D38" s="701">
        <v>1906.8443055438156</v>
      </c>
      <c r="E38" s="701">
        <v>13347.337578718187</v>
      </c>
      <c r="F38" s="648">
        <f t="shared" si="0"/>
        <v>0.34238288273666623</v>
      </c>
      <c r="G38" s="648">
        <f t="shared" si="1"/>
        <v>3.213595297035423E-2</v>
      </c>
      <c r="H38" s="648">
        <f t="shared" si="2"/>
        <v>0.15724156470037107</v>
      </c>
      <c r="I38" s="469"/>
    </row>
    <row r="39" spans="1:9" s="451" customFormat="1" ht="12.75" customHeight="1">
      <c r="A39" s="452" t="s">
        <v>775</v>
      </c>
      <c r="B39" s="481" t="s">
        <v>477</v>
      </c>
      <c r="C39" s="701">
        <v>1379193.8171925065</v>
      </c>
      <c r="D39" s="701">
        <v>876809.16869921784</v>
      </c>
      <c r="E39" s="701">
        <v>352145.21388053749</v>
      </c>
      <c r="F39" s="648">
        <f t="shared" si="0"/>
        <v>7.8457907570339893</v>
      </c>
      <c r="G39" s="648">
        <f t="shared" si="1"/>
        <v>14.776821645780664</v>
      </c>
      <c r="H39" s="648">
        <f t="shared" si="2"/>
        <v>4.1485325523354435</v>
      </c>
      <c r="I39" s="469"/>
    </row>
    <row r="40" spans="1:9" s="451" customFormat="1" ht="12.75" customHeight="1">
      <c r="A40" s="452" t="s">
        <v>478</v>
      </c>
      <c r="B40" s="481" t="s">
        <v>479</v>
      </c>
      <c r="C40" s="701">
        <v>11598.966733273668</v>
      </c>
      <c r="D40" s="650" t="s">
        <v>1005</v>
      </c>
      <c r="E40" s="650" t="s">
        <v>1005</v>
      </c>
      <c r="F40" s="648">
        <f t="shared" si="0"/>
        <v>6.5982797234626203E-2</v>
      </c>
      <c r="G40" s="650" t="s">
        <v>1005</v>
      </c>
      <c r="H40" s="650" t="s">
        <v>1005</v>
      </c>
      <c r="I40" s="469"/>
    </row>
    <row r="41" spans="1:9" s="451" customFormat="1" ht="12.75" customHeight="1">
      <c r="A41" s="452" t="s">
        <v>480</v>
      </c>
      <c r="B41" s="481" t="s">
        <v>648</v>
      </c>
      <c r="C41" s="701">
        <v>37756.215513633782</v>
      </c>
      <c r="D41" s="701">
        <v>30739.485755014361</v>
      </c>
      <c r="E41" s="701">
        <v>44.319913761392684</v>
      </c>
      <c r="F41" s="648">
        <f t="shared" si="0"/>
        <v>0.21478298626689979</v>
      </c>
      <c r="G41" s="648">
        <f t="shared" si="1"/>
        <v>0.51805103630329741</v>
      </c>
      <c r="H41" s="648">
        <f t="shared" si="2"/>
        <v>5.2212155016882072E-4</v>
      </c>
      <c r="I41" s="469"/>
    </row>
    <row r="42" spans="1:9" s="451" customFormat="1" ht="12.75" customHeight="1">
      <c r="A42" s="452" t="s">
        <v>776</v>
      </c>
      <c r="B42" s="481" t="s">
        <v>481</v>
      </c>
      <c r="C42" s="701">
        <v>22769.221703252322</v>
      </c>
      <c r="D42" s="701">
        <v>57478.221936376176</v>
      </c>
      <c r="E42" s="650" t="s">
        <v>1005</v>
      </c>
      <c r="F42" s="648">
        <f t="shared" si="0"/>
        <v>0.12952679091027278</v>
      </c>
      <c r="G42" s="648">
        <f t="shared" si="1"/>
        <v>0.96867763749604385</v>
      </c>
      <c r="H42" s="650" t="s">
        <v>1005</v>
      </c>
      <c r="I42" s="469"/>
    </row>
    <row r="43" spans="1:9" s="451" customFormat="1" ht="12.75" customHeight="1">
      <c r="A43" s="452" t="s">
        <v>777</v>
      </c>
      <c r="B43" s="481" t="s">
        <v>482</v>
      </c>
      <c r="C43" s="701">
        <v>106900.98257696041</v>
      </c>
      <c r="D43" s="701">
        <v>92098.370674070917</v>
      </c>
      <c r="E43" s="701">
        <v>23752.011493211499</v>
      </c>
      <c r="F43" s="648">
        <f t="shared" si="0"/>
        <v>0.60812536321216648</v>
      </c>
      <c r="G43" s="648">
        <f t="shared" si="1"/>
        <v>1.5521292955190289</v>
      </c>
      <c r="H43" s="648">
        <f t="shared" si="2"/>
        <v>0.27981636262266812</v>
      </c>
      <c r="I43" s="469"/>
    </row>
    <row r="44" spans="1:9" s="451" customFormat="1" ht="12.75" customHeight="1">
      <c r="A44" s="452" t="s">
        <v>483</v>
      </c>
      <c r="B44" s="481" t="s">
        <v>484</v>
      </c>
      <c r="C44" s="701">
        <v>380475.33856710297</v>
      </c>
      <c r="D44" s="650" t="s">
        <v>1005</v>
      </c>
      <c r="E44" s="650" t="s">
        <v>1005</v>
      </c>
      <c r="F44" s="648">
        <f t="shared" si="0"/>
        <v>2.1644020277626379</v>
      </c>
      <c r="G44" s="650" t="s">
        <v>1005</v>
      </c>
      <c r="H44" s="650" t="s">
        <v>1005</v>
      </c>
      <c r="I44" s="469"/>
    </row>
    <row r="45" spans="1:9" s="451" customFormat="1" ht="12.75" customHeight="1">
      <c r="A45" s="452" t="s">
        <v>485</v>
      </c>
      <c r="B45" s="481" t="s">
        <v>486</v>
      </c>
      <c r="C45" s="701">
        <v>410586.57598215708</v>
      </c>
      <c r="D45" s="701">
        <v>20338.288316912494</v>
      </c>
      <c r="E45" s="701">
        <v>2951.8431362821771</v>
      </c>
      <c r="F45" s="648">
        <f t="shared" si="0"/>
        <v>2.3356951884837263</v>
      </c>
      <c r="G45" s="648">
        <f t="shared" si="1"/>
        <v>0.34276016922283881</v>
      </c>
      <c r="H45" s="648">
        <f t="shared" si="2"/>
        <v>3.4774907786788378E-2</v>
      </c>
      <c r="I45" s="469"/>
    </row>
    <row r="46" spans="1:9" s="451" customFormat="1" ht="12.75" customHeight="1">
      <c r="A46" s="452" t="s">
        <v>487</v>
      </c>
      <c r="B46" s="481" t="s">
        <v>488</v>
      </c>
      <c r="C46" s="701">
        <v>140797.08493342093</v>
      </c>
      <c r="D46" s="701">
        <v>111481.32280086145</v>
      </c>
      <c r="E46" s="701">
        <v>6405.881887372384</v>
      </c>
      <c r="F46" s="648">
        <f t="shared" si="0"/>
        <v>0.80094940523778146</v>
      </c>
      <c r="G46" s="648">
        <f t="shared" si="1"/>
        <v>1.8787892310796959</v>
      </c>
      <c r="H46" s="648">
        <f t="shared" si="2"/>
        <v>7.5466053459399593E-2</v>
      </c>
      <c r="I46" s="469"/>
    </row>
    <row r="47" spans="1:9" s="451" customFormat="1" ht="12.75" customHeight="1">
      <c r="A47" s="452" t="s">
        <v>489</v>
      </c>
      <c r="B47" s="481" t="s">
        <v>490</v>
      </c>
      <c r="C47" s="701">
        <v>266071.99700634257</v>
      </c>
      <c r="D47" s="701">
        <v>64267.805419865086</v>
      </c>
      <c r="E47" s="701">
        <v>157750.15562060944</v>
      </c>
      <c r="F47" s="648">
        <f t="shared" si="0"/>
        <v>1.5135981533526264</v>
      </c>
      <c r="G47" s="648">
        <f t="shared" si="1"/>
        <v>1.0831021528481073</v>
      </c>
      <c r="H47" s="648">
        <f t="shared" si="2"/>
        <v>1.8584141710075639</v>
      </c>
      <c r="I47" s="469"/>
    </row>
    <row r="48" spans="1:9" s="451" customFormat="1" ht="12.75" customHeight="1">
      <c r="A48" s="452" t="s">
        <v>491</v>
      </c>
      <c r="B48" s="481" t="s">
        <v>492</v>
      </c>
      <c r="C48" s="701">
        <v>497665.57801527955</v>
      </c>
      <c r="D48" s="701">
        <v>449074.32289756514</v>
      </c>
      <c r="E48" s="701">
        <v>0</v>
      </c>
      <c r="F48" s="648">
        <f t="shared" si="0"/>
        <v>2.8310596693613661</v>
      </c>
      <c r="G48" s="648">
        <f t="shared" si="1"/>
        <v>7.568227400041506</v>
      </c>
      <c r="H48" s="648">
        <f t="shared" si="2"/>
        <v>0</v>
      </c>
      <c r="I48" s="469"/>
    </row>
    <row r="49" spans="1:9" s="451" customFormat="1" ht="12.75" customHeight="1">
      <c r="A49" s="452" t="s">
        <v>268</v>
      </c>
      <c r="B49" s="481" t="s">
        <v>493</v>
      </c>
      <c r="C49" s="701">
        <v>158487.18709372845</v>
      </c>
      <c r="D49" s="701">
        <v>146098.44124196563</v>
      </c>
      <c r="E49" s="701">
        <v>12506.88571818011</v>
      </c>
      <c r="F49" s="648">
        <f t="shared" si="0"/>
        <v>0.90158271600976192</v>
      </c>
      <c r="G49" s="648">
        <f t="shared" si="1"/>
        <v>2.4621898196637986</v>
      </c>
      <c r="H49" s="648">
        <f t="shared" si="2"/>
        <v>0.14734041663792455</v>
      </c>
      <c r="I49" s="469"/>
    </row>
    <row r="50" spans="1:9" s="451" customFormat="1" ht="12.75" customHeight="1">
      <c r="A50" s="452" t="s">
        <v>494</v>
      </c>
      <c r="B50" s="481" t="s">
        <v>495</v>
      </c>
      <c r="C50" s="701">
        <v>78627.363115469765</v>
      </c>
      <c r="D50" s="701">
        <v>68343.083969071944</v>
      </c>
      <c r="E50" s="701">
        <v>9465.167899730257</v>
      </c>
      <c r="F50" s="648">
        <f t="shared" si="0"/>
        <v>0.44728582095666575</v>
      </c>
      <c r="G50" s="648">
        <f t="shared" si="1"/>
        <v>1.1517826211053497</v>
      </c>
      <c r="H50" s="648">
        <f t="shared" si="2"/>
        <v>0.11150671824457153</v>
      </c>
      <c r="I50" s="469"/>
    </row>
    <row r="51" spans="1:9" s="451" customFormat="1" ht="12.75" customHeight="1">
      <c r="A51" s="452" t="s">
        <v>579</v>
      </c>
      <c r="B51" s="481" t="s">
        <v>496</v>
      </c>
      <c r="C51" s="701">
        <v>159972.21420175154</v>
      </c>
      <c r="D51" s="701">
        <v>3754.2859877056057</v>
      </c>
      <c r="E51" s="701">
        <v>154866.18484469963</v>
      </c>
      <c r="F51" s="648">
        <f t="shared" si="0"/>
        <v>0.91003055837450642</v>
      </c>
      <c r="G51" s="648">
        <f t="shared" si="1"/>
        <v>6.3270796460626388E-2</v>
      </c>
      <c r="H51" s="648">
        <f t="shared" si="2"/>
        <v>1.8244388501108137</v>
      </c>
      <c r="I51" s="469"/>
    </row>
    <row r="52" spans="1:9" s="451" customFormat="1" ht="12.75" customHeight="1">
      <c r="A52" s="452" t="s">
        <v>269</v>
      </c>
      <c r="B52" s="481" t="s">
        <v>497</v>
      </c>
      <c r="C52" s="701">
        <v>477590.5917699706</v>
      </c>
      <c r="D52" s="701">
        <v>292467.02490584209</v>
      </c>
      <c r="E52" s="701">
        <v>184772.88264676894</v>
      </c>
      <c r="F52" s="648">
        <f t="shared" si="0"/>
        <v>2.7168595188331062</v>
      </c>
      <c r="G52" s="648">
        <f t="shared" si="1"/>
        <v>4.9289323362313686</v>
      </c>
      <c r="H52" s="648">
        <f t="shared" si="2"/>
        <v>2.1767619954335635</v>
      </c>
      <c r="I52" s="469"/>
    </row>
    <row r="53" spans="1:9" s="451" customFormat="1" ht="12.75" customHeight="1">
      <c r="A53" s="452" t="s">
        <v>374</v>
      </c>
      <c r="B53" s="481" t="s">
        <v>498</v>
      </c>
      <c r="C53" s="701">
        <v>61877.430839175358</v>
      </c>
      <c r="D53" s="701">
        <v>10910.66893252766</v>
      </c>
      <c r="E53" s="701">
        <v>33705.150526233709</v>
      </c>
      <c r="F53" s="648">
        <f t="shared" si="0"/>
        <v>0.35200083475957861</v>
      </c>
      <c r="G53" s="648">
        <f t="shared" si="1"/>
        <v>0.18387696503140497</v>
      </c>
      <c r="H53" s="648">
        <f t="shared" si="2"/>
        <v>0.39707174378034238</v>
      </c>
      <c r="I53" s="469"/>
    </row>
    <row r="54" spans="1:9" s="451" customFormat="1" ht="12.75" customHeight="1">
      <c r="A54" s="452" t="s">
        <v>499</v>
      </c>
      <c r="B54" s="481" t="s">
        <v>500</v>
      </c>
      <c r="C54" s="701">
        <v>17727.894080996208</v>
      </c>
      <c r="D54" s="701">
        <v>11491.876894469762</v>
      </c>
      <c r="E54" s="701">
        <v>6270.7533712128561</v>
      </c>
      <c r="F54" s="648">
        <f t="shared" si="0"/>
        <v>0.10084829687352323</v>
      </c>
      <c r="G54" s="648">
        <f t="shared" si="1"/>
        <v>0.19367203412890011</v>
      </c>
      <c r="H54" s="648">
        <f t="shared" si="2"/>
        <v>7.3874139027682334E-2</v>
      </c>
      <c r="I54" s="469"/>
    </row>
    <row r="55" spans="1:9" s="451" customFormat="1" ht="12.75" customHeight="1">
      <c r="A55" s="452" t="s">
        <v>501</v>
      </c>
      <c r="B55" s="481" t="s">
        <v>502</v>
      </c>
      <c r="C55" s="701">
        <v>330819.0065561285</v>
      </c>
      <c r="D55" s="701">
        <v>301929.74499513523</v>
      </c>
      <c r="E55" s="701">
        <v>28610.953935360583</v>
      </c>
      <c r="F55" s="648">
        <f t="shared" si="0"/>
        <v>1.8819230999546723</v>
      </c>
      <c r="G55" s="648">
        <f t="shared" si="1"/>
        <v>5.088407090870251</v>
      </c>
      <c r="H55" s="648">
        <f t="shared" si="2"/>
        <v>0.33705831877209347</v>
      </c>
      <c r="I55" s="469"/>
    </row>
    <row r="56" spans="1:9" s="451" customFormat="1" ht="12.75" customHeight="1">
      <c r="A56" s="452" t="s">
        <v>778</v>
      </c>
      <c r="B56" s="481" t="s">
        <v>503</v>
      </c>
      <c r="C56" s="701">
        <v>46885.229278857012</v>
      </c>
      <c r="D56" s="701">
        <v>39033.539208811715</v>
      </c>
      <c r="E56" s="701">
        <v>7877.186684189408</v>
      </c>
      <c r="F56" s="648">
        <f t="shared" si="0"/>
        <v>0.26671501418580629</v>
      </c>
      <c r="G56" s="648">
        <f t="shared" si="1"/>
        <v>0.65783030981289936</v>
      </c>
      <c r="H56" s="648">
        <f t="shared" si="2"/>
        <v>9.2799118352547241E-2</v>
      </c>
      <c r="I56" s="469"/>
    </row>
    <row r="57" spans="1:9" s="451" customFormat="1" ht="12.75" customHeight="1">
      <c r="A57" s="452" t="s">
        <v>779</v>
      </c>
      <c r="B57" s="481" t="s">
        <v>504</v>
      </c>
      <c r="C57" s="701">
        <v>46036.783968022879</v>
      </c>
      <c r="D57" s="701">
        <v>27711.901489862492</v>
      </c>
      <c r="E57" s="701">
        <v>6783.1829688081816</v>
      </c>
      <c r="F57" s="648">
        <f t="shared" si="0"/>
        <v>0.26188848125431319</v>
      </c>
      <c r="G57" s="648">
        <f t="shared" si="1"/>
        <v>0.46702730810701065</v>
      </c>
      <c r="H57" s="648">
        <f t="shared" si="2"/>
        <v>7.9910940842985542E-2</v>
      </c>
      <c r="I57" s="469"/>
    </row>
    <row r="58" spans="1:9" s="451" customFormat="1" ht="12.75" customHeight="1">
      <c r="A58" s="452" t="s">
        <v>780</v>
      </c>
      <c r="B58" s="481" t="s">
        <v>505</v>
      </c>
      <c r="C58" s="701">
        <v>88189.308545060339</v>
      </c>
      <c r="D58" s="701">
        <v>79530.347523230565</v>
      </c>
      <c r="E58" s="701">
        <v>8989.4548618776844</v>
      </c>
      <c r="F58" s="648">
        <f t="shared" si="0"/>
        <v>0.50168065809671203</v>
      </c>
      <c r="G58" s="648">
        <f t="shared" si="1"/>
        <v>1.3403210216439658</v>
      </c>
      <c r="H58" s="648">
        <f t="shared" si="2"/>
        <v>0.10590246481356713</v>
      </c>
      <c r="I58" s="469"/>
    </row>
    <row r="59" spans="1:9" s="451" customFormat="1" ht="12.75" customHeight="1">
      <c r="A59" s="452" t="s">
        <v>375</v>
      </c>
      <c r="B59" s="481" t="s">
        <v>506</v>
      </c>
      <c r="C59" s="701">
        <v>48573.00924450202</v>
      </c>
      <c r="D59" s="701">
        <v>364.2659397110329</v>
      </c>
      <c r="E59" s="701">
        <v>19488.608901341453</v>
      </c>
      <c r="F59" s="648">
        <f t="shared" si="0"/>
        <v>0.27631625245217278</v>
      </c>
      <c r="G59" s="648">
        <f t="shared" si="1"/>
        <v>6.1389559038577002E-3</v>
      </c>
      <c r="H59" s="648">
        <f t="shared" si="2"/>
        <v>0.22959030888426823</v>
      </c>
      <c r="I59" s="469"/>
    </row>
    <row r="60" spans="1:9" s="451" customFormat="1" ht="12.75" customHeight="1">
      <c r="A60" s="452" t="s">
        <v>507</v>
      </c>
      <c r="B60" s="481" t="s">
        <v>508</v>
      </c>
      <c r="C60" s="701">
        <v>116031.48660185498</v>
      </c>
      <c r="D60" s="701">
        <v>91686.7393673927</v>
      </c>
      <c r="E60" s="701">
        <v>23906.661065148397</v>
      </c>
      <c r="F60" s="648">
        <f t="shared" si="0"/>
        <v>0.66006586873981021</v>
      </c>
      <c r="G60" s="648">
        <f t="shared" si="1"/>
        <v>1.5451920934233578</v>
      </c>
      <c r="H60" s="648">
        <f t="shared" si="2"/>
        <v>0.28163824961160394</v>
      </c>
      <c r="I60" s="469"/>
    </row>
    <row r="61" spans="1:9" s="451" customFormat="1" ht="12.75" customHeight="1">
      <c r="A61" s="452" t="s">
        <v>509</v>
      </c>
      <c r="B61" s="481" t="s">
        <v>510</v>
      </c>
      <c r="C61" s="701">
        <v>174287.26848072174</v>
      </c>
      <c r="D61" s="701">
        <v>170137.19435625683</v>
      </c>
      <c r="E61" s="701">
        <v>1327.5138732444036</v>
      </c>
      <c r="F61" s="648">
        <f t="shared" si="0"/>
        <v>0.99146430550151221</v>
      </c>
      <c r="G61" s="648">
        <f t="shared" si="1"/>
        <v>2.867313739482992</v>
      </c>
      <c r="H61" s="648">
        <f t="shared" si="2"/>
        <v>1.5639100858828092E-2</v>
      </c>
      <c r="I61" s="469"/>
    </row>
    <row r="62" spans="1:9" s="451" customFormat="1" ht="12.75" customHeight="1">
      <c r="A62" s="452" t="s">
        <v>511</v>
      </c>
      <c r="B62" s="481" t="s">
        <v>512</v>
      </c>
      <c r="C62" s="701">
        <v>79310.837857716222</v>
      </c>
      <c r="D62" s="701">
        <v>6661.7378123101062</v>
      </c>
      <c r="E62" s="701">
        <v>40754.724387499933</v>
      </c>
      <c r="F62" s="648">
        <f t="shared" si="0"/>
        <v>0.45117388929669006</v>
      </c>
      <c r="G62" s="648">
        <f t="shared" si="1"/>
        <v>0.11226993856542151</v>
      </c>
      <c r="H62" s="648">
        <f t="shared" si="2"/>
        <v>0.48012096748348571</v>
      </c>
      <c r="I62" s="469"/>
    </row>
    <row r="63" spans="1:9" s="451" customFormat="1" ht="12.75" customHeight="1">
      <c r="A63" s="452" t="s">
        <v>513</v>
      </c>
      <c r="B63" s="481" t="s">
        <v>514</v>
      </c>
      <c r="C63" s="701">
        <v>26388.21180911575</v>
      </c>
      <c r="D63" s="701">
        <v>404.18745525257668</v>
      </c>
      <c r="E63" s="701">
        <v>21165.789554149018</v>
      </c>
      <c r="F63" s="648">
        <f t="shared" si="0"/>
        <v>0.15011406353898812</v>
      </c>
      <c r="G63" s="648">
        <f t="shared" si="1"/>
        <v>6.8117512349806777E-3</v>
      </c>
      <c r="H63" s="648">
        <f t="shared" si="2"/>
        <v>0.24934874449566291</v>
      </c>
      <c r="I63" s="469"/>
    </row>
    <row r="64" spans="1:9" s="451" customFormat="1" ht="12.75" customHeight="1">
      <c r="A64" s="452" t="s">
        <v>515</v>
      </c>
      <c r="B64" s="481" t="s">
        <v>516</v>
      </c>
      <c r="C64" s="701">
        <v>46283.300863107994</v>
      </c>
      <c r="D64" s="701">
        <v>21783.520220342954</v>
      </c>
      <c r="E64" s="701">
        <v>20265.449033435223</v>
      </c>
      <c r="F64" s="648">
        <f t="shared" si="0"/>
        <v>0.26329083671211873</v>
      </c>
      <c r="G64" s="648">
        <f t="shared" si="1"/>
        <v>0.36711659116293599</v>
      </c>
      <c r="H64" s="648">
        <f t="shared" si="2"/>
        <v>0.23874206346993432</v>
      </c>
      <c r="I64" s="469"/>
    </row>
    <row r="65" spans="1:9" s="451" customFormat="1" ht="12.75" customHeight="1">
      <c r="A65" s="452" t="s">
        <v>517</v>
      </c>
      <c r="B65" s="481" t="s">
        <v>518</v>
      </c>
      <c r="C65" s="701">
        <v>350664.56570079562</v>
      </c>
      <c r="D65" s="701">
        <v>27167.234840524969</v>
      </c>
      <c r="E65" s="701">
        <v>2220.0306469769098</v>
      </c>
      <c r="F65" s="648">
        <f t="shared" si="0"/>
        <v>1.9948181133780598</v>
      </c>
      <c r="G65" s="648">
        <f t="shared" si="1"/>
        <v>0.45784806794736937</v>
      </c>
      <c r="H65" s="648">
        <f t="shared" si="2"/>
        <v>2.615361232565382E-2</v>
      </c>
      <c r="I65" s="469"/>
    </row>
    <row r="66" spans="1:9" s="451" customFormat="1" ht="12.75" customHeight="1">
      <c r="A66" s="452" t="s">
        <v>519</v>
      </c>
      <c r="B66" s="481" t="s">
        <v>520</v>
      </c>
      <c r="C66" s="701">
        <v>34970.723234698664</v>
      </c>
      <c r="D66" s="650" t="s">
        <v>1005</v>
      </c>
      <c r="E66" s="650" t="s">
        <v>1005</v>
      </c>
      <c r="F66" s="648">
        <f t="shared" si="0"/>
        <v>0.198937215133481</v>
      </c>
      <c r="G66" s="650" t="s">
        <v>1005</v>
      </c>
      <c r="H66" s="650" t="s">
        <v>1005</v>
      </c>
      <c r="I66" s="469"/>
    </row>
    <row r="67" spans="1:9" s="451" customFormat="1" ht="12.75" customHeight="1">
      <c r="A67" s="452" t="s">
        <v>521</v>
      </c>
      <c r="B67" s="481" t="s">
        <v>522</v>
      </c>
      <c r="C67" s="701">
        <v>224402.13103471158</v>
      </c>
      <c r="D67" s="701">
        <v>43194.032773473155</v>
      </c>
      <c r="E67" s="650" t="s">
        <v>1005</v>
      </c>
      <c r="F67" s="648">
        <f t="shared" si="0"/>
        <v>1.2765516663312633</v>
      </c>
      <c r="G67" s="648">
        <f t="shared" si="1"/>
        <v>0.7279469025198696</v>
      </c>
      <c r="H67" s="650" t="s">
        <v>1005</v>
      </c>
      <c r="I67" s="469"/>
    </row>
    <row r="68" spans="1:9" s="451" customFormat="1" ht="12.75" customHeight="1">
      <c r="A68" s="452" t="s">
        <v>523</v>
      </c>
      <c r="B68" s="481" t="s">
        <v>524</v>
      </c>
      <c r="C68" s="701">
        <v>352202.26170599158</v>
      </c>
      <c r="D68" s="701">
        <v>86346.118623000293</v>
      </c>
      <c r="E68" s="650" t="s">
        <v>1005</v>
      </c>
      <c r="F68" s="648">
        <f t="shared" si="0"/>
        <v>2.0035655721864618</v>
      </c>
      <c r="G68" s="648">
        <f t="shared" si="1"/>
        <v>1.4551868756007384</v>
      </c>
      <c r="H68" s="650" t="s">
        <v>1005</v>
      </c>
      <c r="I68" s="469"/>
    </row>
    <row r="69" spans="1:9" s="451" customFormat="1" ht="12.75" customHeight="1">
      <c r="A69" s="452" t="s">
        <v>525</v>
      </c>
      <c r="B69" s="481" t="s">
        <v>526</v>
      </c>
      <c r="C69" s="701">
        <v>151233.66122572456</v>
      </c>
      <c r="D69" s="701">
        <v>24583.982007723072</v>
      </c>
      <c r="E69" s="650" t="s">
        <v>1005</v>
      </c>
      <c r="F69" s="648">
        <f t="shared" si="0"/>
        <v>0.86031973650559235</v>
      </c>
      <c r="G69" s="648">
        <f t="shared" si="1"/>
        <v>0.4143126354508076</v>
      </c>
      <c r="H69" s="650" t="s">
        <v>1005</v>
      </c>
      <c r="I69" s="469"/>
    </row>
    <row r="70" spans="1:9" s="451" customFormat="1" ht="12.75" customHeight="1">
      <c r="A70" s="452" t="s">
        <v>527</v>
      </c>
      <c r="B70" s="481" t="s">
        <v>528</v>
      </c>
      <c r="C70" s="701">
        <v>92856.432061910717</v>
      </c>
      <c r="D70" s="701">
        <v>50541.736371103623</v>
      </c>
      <c r="E70" s="701">
        <v>1798.4018234103662</v>
      </c>
      <c r="F70" s="648">
        <f t="shared" si="0"/>
        <v>0.52823042513741625</v>
      </c>
      <c r="G70" s="648">
        <f t="shared" si="1"/>
        <v>0.85177738860993069</v>
      </c>
      <c r="H70" s="648">
        <f t="shared" si="2"/>
        <v>2.118651116788518E-2</v>
      </c>
      <c r="I70" s="469"/>
    </row>
    <row r="71" spans="1:9" s="451" customFormat="1" ht="12.75" customHeight="1">
      <c r="A71" s="452" t="s">
        <v>529</v>
      </c>
      <c r="B71" s="481" t="s">
        <v>530</v>
      </c>
      <c r="C71" s="701">
        <v>25083.056358174425</v>
      </c>
      <c r="D71" s="701">
        <v>2273.915989128755</v>
      </c>
      <c r="E71" s="650" t="s">
        <v>1005</v>
      </c>
      <c r="F71" s="648">
        <f t="shared" si="0"/>
        <v>0.14268945327330951</v>
      </c>
      <c r="G71" s="648">
        <f t="shared" si="1"/>
        <v>3.8322193937243336E-2</v>
      </c>
      <c r="H71" s="650" t="s">
        <v>1005</v>
      </c>
      <c r="I71" s="469"/>
    </row>
    <row r="72" spans="1:9" s="451" customFormat="1" ht="12.75" customHeight="1">
      <c r="A72" s="452" t="s">
        <v>531</v>
      </c>
      <c r="B72" s="481" t="s">
        <v>532</v>
      </c>
      <c r="C72" s="701">
        <v>114520.58194419339</v>
      </c>
      <c r="D72" s="701">
        <v>114349.45340251582</v>
      </c>
      <c r="E72" s="701">
        <v>302.16677012348975</v>
      </c>
      <c r="F72" s="648">
        <f t="shared" ref="F72:H73" si="3">C72*100/C$73</f>
        <v>0.65147081730463829</v>
      </c>
      <c r="G72" s="648">
        <f t="shared" si="3"/>
        <v>1.9271256945547841</v>
      </c>
      <c r="H72" s="648">
        <f t="shared" si="3"/>
        <v>3.5597493098872982E-3</v>
      </c>
      <c r="I72" s="469"/>
    </row>
    <row r="73" spans="1:9" s="451" customFormat="1" ht="15" customHeight="1">
      <c r="A73" s="452" t="s">
        <v>533</v>
      </c>
      <c r="B73" s="482" t="s">
        <v>534</v>
      </c>
      <c r="C73" s="483">
        <f>SUM(C7:C72)</f>
        <v>17578773.89166946</v>
      </c>
      <c r="D73" s="483">
        <f t="shared" ref="D73:E73" si="4">SUM(D7:D72)</f>
        <v>5933679.0394948004</v>
      </c>
      <c r="E73" s="483">
        <f t="shared" si="4"/>
        <v>8488428.364441663</v>
      </c>
      <c r="F73" s="649">
        <f t="shared" si="3"/>
        <v>100</v>
      </c>
      <c r="G73" s="649">
        <f t="shared" si="3"/>
        <v>100</v>
      </c>
      <c r="H73" s="649">
        <f t="shared" si="3"/>
        <v>100</v>
      </c>
      <c r="I73" s="469"/>
    </row>
    <row r="74" spans="1:9" ht="10.5" customHeight="1">
      <c r="A74" s="484"/>
      <c r="B74" s="485"/>
      <c r="C74" s="486"/>
    </row>
    <row r="75" spans="1:9" ht="16.5" customHeight="1">
      <c r="A75" s="469"/>
      <c r="B75" s="485"/>
      <c r="C75" s="483"/>
      <c r="D75" s="483"/>
      <c r="E75" s="483"/>
    </row>
    <row r="76" spans="1:9" ht="16.5" customHeight="1">
      <c r="B76" s="485"/>
      <c r="C76" s="486"/>
    </row>
    <row r="77" spans="1:9" ht="16.5" customHeight="1">
      <c r="B77" s="485"/>
      <c r="C77" s="486"/>
    </row>
    <row r="78" spans="1:9" ht="16.5" customHeight="1">
      <c r="B78" s="485"/>
      <c r="C78" s="489"/>
    </row>
    <row r="79" spans="1:9" ht="16.5" customHeight="1">
      <c r="B79" s="485"/>
    </row>
    <row r="80" spans="1:9" ht="16.5" customHeight="1">
      <c r="B80" s="485"/>
    </row>
    <row r="81" spans="2:2" ht="16.5" customHeight="1">
      <c r="B81" s="485"/>
    </row>
    <row r="82" spans="2:2" ht="16.5" customHeight="1">
      <c r="B82" s="485"/>
    </row>
    <row r="83" spans="2:2" ht="16.5" customHeight="1">
      <c r="B83" s="485"/>
    </row>
    <row r="84" spans="2:2" ht="16.5" customHeight="1">
      <c r="B84" s="485"/>
    </row>
    <row r="85" spans="2:2" ht="16.5" customHeight="1">
      <c r="B85" s="485"/>
    </row>
    <row r="86" spans="2:2" ht="16.5" customHeight="1">
      <c r="B86" s="485"/>
    </row>
    <row r="87" spans="2:2" ht="16.5" customHeight="1">
      <c r="B87" s="485"/>
    </row>
    <row r="88" spans="2:2" ht="16.5" customHeight="1">
      <c r="B88" s="485"/>
    </row>
    <row r="89" spans="2:2" ht="16.5" customHeight="1">
      <c r="B89" s="485"/>
    </row>
    <row r="90" spans="2:2" ht="16.5" customHeight="1">
      <c r="B90" s="485"/>
    </row>
    <row r="91" spans="2:2" ht="16.5" customHeight="1">
      <c r="B91" s="485"/>
    </row>
    <row r="92" spans="2:2" ht="16.5" customHeight="1">
      <c r="B92" s="485"/>
    </row>
    <row r="93" spans="2:2" ht="16.5" customHeight="1">
      <c r="B93" s="485"/>
    </row>
    <row r="94" spans="2:2" ht="16.5" customHeight="1">
      <c r="B94" s="485"/>
    </row>
    <row r="95" spans="2:2" ht="16.5" customHeight="1">
      <c r="B95" s="485"/>
    </row>
    <row r="96" spans="2:2" ht="16.5" customHeight="1">
      <c r="B96" s="485"/>
    </row>
    <row r="97" spans="2:2" ht="16.5" customHeight="1">
      <c r="B97" s="485"/>
    </row>
    <row r="98" spans="2:2" ht="16.5" customHeight="1">
      <c r="B98" s="485"/>
    </row>
    <row r="99" spans="2:2" ht="16.5" customHeight="1">
      <c r="B99" s="485"/>
    </row>
    <row r="100" spans="2:2" ht="16.5" customHeight="1">
      <c r="B100" s="485"/>
    </row>
    <row r="101" spans="2:2" ht="16.5" customHeight="1">
      <c r="B101" s="485"/>
    </row>
    <row r="102" spans="2:2" ht="16.5" customHeight="1">
      <c r="B102" s="485"/>
    </row>
    <row r="103" spans="2:2" ht="16.5" customHeight="1">
      <c r="B103" s="485"/>
    </row>
    <row r="104" spans="2:2" ht="16.5" customHeight="1">
      <c r="B104" s="485"/>
    </row>
    <row r="105" spans="2:2" ht="16.5" customHeight="1">
      <c r="B105" s="485"/>
    </row>
    <row r="106" spans="2:2" ht="16.5" customHeight="1">
      <c r="B106" s="485"/>
    </row>
    <row r="107" spans="2:2" ht="16.5" customHeight="1">
      <c r="B107" s="485"/>
    </row>
    <row r="108" spans="2:2" ht="16.5" customHeight="1">
      <c r="B108" s="485"/>
    </row>
    <row r="109" spans="2:2" ht="16.5" customHeight="1">
      <c r="B109" s="485"/>
    </row>
    <row r="110" spans="2:2" ht="16.5" customHeight="1">
      <c r="B110" s="485"/>
    </row>
    <row r="111" spans="2:2" ht="16.5" customHeight="1">
      <c r="B111" s="485"/>
    </row>
    <row r="112" spans="2:2" ht="16.5" customHeight="1">
      <c r="B112" s="485"/>
    </row>
    <row r="113" spans="2:2" ht="16.5" customHeight="1">
      <c r="B113" s="485"/>
    </row>
    <row r="114" spans="2:2" ht="16.5" customHeight="1">
      <c r="B114" s="485"/>
    </row>
    <row r="115" spans="2:2" ht="16.5" customHeight="1">
      <c r="B115" s="485"/>
    </row>
    <row r="116" spans="2:2" ht="16.5" customHeight="1">
      <c r="B116" s="485"/>
    </row>
    <row r="117" spans="2:2" ht="16.5" customHeight="1">
      <c r="B117" s="485"/>
    </row>
    <row r="118" spans="2:2" ht="16.5" customHeight="1">
      <c r="B118" s="485"/>
    </row>
    <row r="119" spans="2:2" ht="16.5" customHeight="1">
      <c r="B119" s="485"/>
    </row>
    <row r="120" spans="2:2" ht="16.5" customHeight="1">
      <c r="B120" s="485"/>
    </row>
    <row r="121" spans="2:2" ht="16.5" customHeight="1">
      <c r="B121" s="485"/>
    </row>
    <row r="122" spans="2:2" ht="16.5" customHeight="1">
      <c r="B122" s="485"/>
    </row>
    <row r="123" spans="2:2" ht="16.5" customHeight="1">
      <c r="B123" s="485"/>
    </row>
    <row r="124" spans="2:2" ht="16.5" customHeight="1">
      <c r="B124" s="485"/>
    </row>
    <row r="125" spans="2:2" ht="16.5" customHeight="1">
      <c r="B125" s="485"/>
    </row>
    <row r="126" spans="2:2" ht="16.5" customHeight="1">
      <c r="B126" s="485"/>
    </row>
    <row r="127" spans="2:2" ht="16.5" customHeight="1">
      <c r="B127" s="485"/>
    </row>
    <row r="128" spans="2:2" ht="16.5" customHeight="1">
      <c r="B128" s="485"/>
    </row>
    <row r="129" spans="2:2" ht="16.5" customHeight="1">
      <c r="B129" s="485"/>
    </row>
    <row r="130" spans="2:2" ht="16.5" customHeight="1">
      <c r="B130" s="485"/>
    </row>
    <row r="131" spans="2:2" ht="16.5" customHeight="1">
      <c r="B131" s="485"/>
    </row>
    <row r="132" spans="2:2" ht="16.5" customHeight="1">
      <c r="B132" s="485"/>
    </row>
    <row r="133" spans="2:2" ht="16.5" customHeight="1">
      <c r="B133" s="485"/>
    </row>
    <row r="134" spans="2:2" ht="16.5" customHeight="1">
      <c r="B134" s="485"/>
    </row>
    <row r="135" spans="2:2" ht="16.5" customHeight="1">
      <c r="B135" s="485"/>
    </row>
    <row r="136" spans="2:2" ht="16.5" customHeight="1">
      <c r="B136" s="485"/>
    </row>
    <row r="137" spans="2:2" ht="16.5" customHeight="1">
      <c r="B137" s="485"/>
    </row>
    <row r="138" spans="2:2" ht="16.5" customHeight="1">
      <c r="B138" s="485"/>
    </row>
    <row r="139" spans="2:2" ht="16.5" customHeight="1">
      <c r="B139" s="485"/>
    </row>
    <row r="140" spans="2:2" ht="16.5" customHeight="1">
      <c r="B140" s="485"/>
    </row>
    <row r="141" spans="2:2" ht="16.5" customHeight="1">
      <c r="B141" s="485"/>
    </row>
    <row r="142" spans="2:2" ht="16.5" customHeight="1">
      <c r="B142" s="485"/>
    </row>
    <row r="143" spans="2:2" ht="16.5" customHeight="1">
      <c r="B143" s="485"/>
    </row>
    <row r="144" spans="2:2" ht="16.5" customHeight="1">
      <c r="B144" s="485"/>
    </row>
    <row r="145" spans="2:2" ht="16.5" customHeight="1">
      <c r="B145" s="485"/>
    </row>
    <row r="146" spans="2:2" ht="16.5" customHeight="1">
      <c r="B146" s="485"/>
    </row>
    <row r="147" spans="2:2" ht="16.5" customHeight="1">
      <c r="B147" s="485"/>
    </row>
    <row r="148" spans="2:2" ht="16.5" customHeight="1">
      <c r="B148" s="485"/>
    </row>
    <row r="149" spans="2:2" ht="16.5" customHeight="1">
      <c r="B149" s="485"/>
    </row>
    <row r="150" spans="2:2" ht="16.5" customHeight="1">
      <c r="B150" s="485"/>
    </row>
    <row r="151" spans="2:2" ht="16.5" customHeight="1">
      <c r="B151" s="485"/>
    </row>
    <row r="152" spans="2:2" ht="16.5" customHeight="1">
      <c r="B152" s="485"/>
    </row>
    <row r="153" spans="2:2" ht="16.5" customHeight="1">
      <c r="B153" s="485"/>
    </row>
    <row r="154" spans="2:2" ht="16.5" customHeight="1">
      <c r="B154" s="485"/>
    </row>
    <row r="155" spans="2:2" ht="16.5" customHeight="1">
      <c r="B155" s="485"/>
    </row>
    <row r="156" spans="2:2" ht="16.5" customHeight="1">
      <c r="B156" s="485"/>
    </row>
    <row r="157" spans="2:2" ht="16.5" customHeight="1">
      <c r="B157" s="485"/>
    </row>
    <row r="158" spans="2:2" ht="16.5" customHeight="1">
      <c r="B158" s="485"/>
    </row>
    <row r="159" spans="2:2" ht="16.5" customHeight="1">
      <c r="B159" s="485"/>
    </row>
    <row r="160" spans="2:2" ht="16.5" customHeight="1">
      <c r="B160" s="485"/>
    </row>
    <row r="161" spans="2:2" ht="16.5" customHeight="1">
      <c r="B161" s="485"/>
    </row>
    <row r="162" spans="2:2" ht="16.5" customHeight="1">
      <c r="B162" s="485"/>
    </row>
    <row r="163" spans="2:2" ht="16.5" customHeight="1">
      <c r="B163" s="485"/>
    </row>
    <row r="164" spans="2:2" ht="16.5" customHeight="1">
      <c r="B164" s="485"/>
    </row>
    <row r="165" spans="2:2" ht="16.5" customHeight="1">
      <c r="B165" s="485"/>
    </row>
    <row r="166" spans="2:2" ht="16.5" customHeight="1">
      <c r="B166" s="485"/>
    </row>
    <row r="167" spans="2:2" ht="16.5" customHeight="1">
      <c r="B167" s="485"/>
    </row>
    <row r="168" spans="2:2" ht="16.5" customHeight="1">
      <c r="B168" s="485"/>
    </row>
    <row r="169" spans="2:2" ht="16.5" customHeight="1">
      <c r="B169" s="485"/>
    </row>
    <row r="170" spans="2:2" ht="16.5" customHeight="1">
      <c r="B170" s="485"/>
    </row>
    <row r="171" spans="2:2" ht="16.5" customHeight="1">
      <c r="B171" s="485"/>
    </row>
    <row r="172" spans="2:2" ht="16.5" customHeight="1">
      <c r="B172" s="485"/>
    </row>
    <row r="173" spans="2:2" ht="16.5" customHeight="1">
      <c r="B173" s="485"/>
    </row>
    <row r="174" spans="2:2" ht="16.5" customHeight="1">
      <c r="B174" s="485"/>
    </row>
    <row r="175" spans="2:2" ht="16.5" customHeight="1">
      <c r="B175" s="485"/>
    </row>
    <row r="176" spans="2:2" ht="16.5" customHeight="1">
      <c r="B176" s="485"/>
    </row>
    <row r="177" spans="2:2" ht="16.5" customHeight="1">
      <c r="B177" s="485"/>
    </row>
    <row r="178" spans="2:2" ht="16.5" customHeight="1">
      <c r="B178" s="485"/>
    </row>
    <row r="179" spans="2:2" ht="16.5" customHeight="1">
      <c r="B179" s="485"/>
    </row>
    <row r="180" spans="2:2" ht="16.5" customHeight="1">
      <c r="B180" s="485"/>
    </row>
    <row r="181" spans="2:2" ht="16.5" customHeight="1">
      <c r="B181" s="485"/>
    </row>
    <row r="182" spans="2:2" ht="16.5" customHeight="1">
      <c r="B182" s="485"/>
    </row>
    <row r="183" spans="2:2" ht="16.5" customHeight="1">
      <c r="B183" s="485"/>
    </row>
    <row r="184" spans="2:2" ht="16.5" customHeight="1">
      <c r="B184" s="485"/>
    </row>
    <row r="185" spans="2:2" ht="16.5" customHeight="1">
      <c r="B185" s="485"/>
    </row>
    <row r="186" spans="2:2" ht="16.5" customHeight="1">
      <c r="B186" s="485"/>
    </row>
    <row r="187" spans="2:2" ht="16.5" customHeight="1">
      <c r="B187" s="485"/>
    </row>
    <row r="188" spans="2:2" ht="16.5" customHeight="1">
      <c r="B188" s="485"/>
    </row>
    <row r="189" spans="2:2" ht="16.5" customHeight="1">
      <c r="B189" s="485"/>
    </row>
    <row r="190" spans="2:2" ht="16.5" customHeight="1">
      <c r="B190" s="485"/>
    </row>
    <row r="191" spans="2:2" ht="16.5" customHeight="1">
      <c r="B191" s="485"/>
    </row>
    <row r="192" spans="2:2" ht="16.5" customHeight="1">
      <c r="B192" s="485"/>
    </row>
    <row r="193" spans="2:2" ht="16.5" customHeight="1">
      <c r="B193" s="485"/>
    </row>
    <row r="194" spans="2:2" ht="16.5" customHeight="1">
      <c r="B194" s="485"/>
    </row>
    <row r="195" spans="2:2" ht="16.5" customHeight="1">
      <c r="B195" s="485"/>
    </row>
    <row r="196" spans="2:2" ht="16.5" customHeight="1">
      <c r="B196" s="485"/>
    </row>
    <row r="197" spans="2:2" ht="16.5" customHeight="1">
      <c r="B197" s="485"/>
    </row>
    <row r="198" spans="2:2" ht="16.5" customHeight="1">
      <c r="B198" s="485"/>
    </row>
    <row r="199" spans="2:2" ht="16.5" customHeight="1">
      <c r="B199" s="485"/>
    </row>
    <row r="200" spans="2:2" ht="16.5" customHeight="1">
      <c r="B200" s="485"/>
    </row>
    <row r="201" spans="2:2" ht="16.5" customHeight="1">
      <c r="B201" s="485"/>
    </row>
    <row r="202" spans="2:2" ht="16.5" customHeight="1">
      <c r="B202" s="485"/>
    </row>
    <row r="203" spans="2:2" ht="16.5" customHeight="1">
      <c r="B203" s="485"/>
    </row>
    <row r="204" spans="2:2" ht="16.5" customHeight="1">
      <c r="B204" s="485"/>
    </row>
    <row r="205" spans="2:2" ht="16.5" customHeight="1">
      <c r="B205" s="485"/>
    </row>
    <row r="206" spans="2:2" ht="16.5" customHeight="1">
      <c r="B206" s="485"/>
    </row>
    <row r="207" spans="2:2" ht="16.5" customHeight="1">
      <c r="B207" s="485"/>
    </row>
    <row r="208" spans="2:2" ht="16.5" customHeight="1">
      <c r="B208" s="485"/>
    </row>
    <row r="209" spans="2:2" ht="16.5" customHeight="1">
      <c r="B209" s="485"/>
    </row>
    <row r="210" spans="2:2" ht="16.5" customHeight="1">
      <c r="B210" s="485"/>
    </row>
    <row r="211" spans="2:2" ht="16.5" customHeight="1">
      <c r="B211" s="485"/>
    </row>
    <row r="212" spans="2:2" ht="16.5" customHeight="1">
      <c r="B212" s="485"/>
    </row>
    <row r="213" spans="2:2" ht="16.5" customHeight="1">
      <c r="B213" s="485"/>
    </row>
    <row r="214" spans="2:2" ht="16.5" customHeight="1">
      <c r="B214" s="485"/>
    </row>
    <row r="215" spans="2:2" ht="16.5" customHeight="1">
      <c r="B215" s="485"/>
    </row>
    <row r="216" spans="2:2" ht="16.5" customHeight="1">
      <c r="B216" s="485"/>
    </row>
    <row r="217" spans="2:2" ht="16.5" customHeight="1">
      <c r="B217" s="485"/>
    </row>
    <row r="218" spans="2:2" ht="16.5" customHeight="1">
      <c r="B218" s="485"/>
    </row>
    <row r="219" spans="2:2" ht="16.5" customHeight="1">
      <c r="B219" s="485"/>
    </row>
    <row r="220" spans="2:2" ht="16.5" customHeight="1">
      <c r="B220" s="485"/>
    </row>
    <row r="221" spans="2:2" ht="16.5" customHeight="1">
      <c r="B221" s="485"/>
    </row>
    <row r="222" spans="2:2" ht="16.5" customHeight="1">
      <c r="B222" s="485"/>
    </row>
    <row r="223" spans="2:2" ht="16.5" customHeight="1">
      <c r="B223" s="485"/>
    </row>
    <row r="224" spans="2:2" ht="16.5" customHeight="1">
      <c r="B224" s="485"/>
    </row>
    <row r="225" spans="2:2" ht="16.5" customHeight="1">
      <c r="B225" s="485"/>
    </row>
    <row r="226" spans="2:2" ht="16.5" customHeight="1">
      <c r="B226" s="485"/>
    </row>
    <row r="227" spans="2:2" ht="16.5" customHeight="1">
      <c r="B227" s="485"/>
    </row>
    <row r="228" spans="2:2" ht="16.5" customHeight="1">
      <c r="B228" s="485"/>
    </row>
    <row r="229" spans="2:2" ht="16.5" customHeight="1">
      <c r="B229" s="485"/>
    </row>
    <row r="230" spans="2:2" ht="16.5" customHeight="1">
      <c r="B230" s="485"/>
    </row>
    <row r="231" spans="2:2" ht="16.5" customHeight="1">
      <c r="B231" s="485"/>
    </row>
    <row r="232" spans="2:2" ht="16.5" customHeight="1">
      <c r="B232" s="485"/>
    </row>
    <row r="233" spans="2:2" ht="16.5" customHeight="1">
      <c r="B233" s="485"/>
    </row>
    <row r="234" spans="2:2" ht="16.5" customHeight="1">
      <c r="B234" s="485"/>
    </row>
    <row r="235" spans="2:2" ht="16.5" customHeight="1">
      <c r="B235" s="485"/>
    </row>
    <row r="236" spans="2:2" ht="16.5" customHeight="1">
      <c r="B236" s="485"/>
    </row>
    <row r="237" spans="2:2" ht="16.5" customHeight="1">
      <c r="B237" s="485"/>
    </row>
    <row r="238" spans="2:2" ht="16.5" customHeight="1">
      <c r="B238" s="485"/>
    </row>
    <row r="239" spans="2:2" ht="16.5" customHeight="1">
      <c r="B239" s="485"/>
    </row>
    <row r="240" spans="2:2" ht="16.5" customHeight="1">
      <c r="B240" s="485"/>
    </row>
    <row r="241" spans="2:2" ht="16.5" customHeight="1">
      <c r="B241" s="485"/>
    </row>
    <row r="242" spans="2:2" ht="16.5" customHeight="1">
      <c r="B242" s="485"/>
    </row>
    <row r="243" spans="2:2" ht="16.5" customHeight="1">
      <c r="B243" s="485"/>
    </row>
    <row r="244" spans="2:2" ht="16.5" customHeight="1">
      <c r="B244" s="485"/>
    </row>
    <row r="245" spans="2:2" ht="16.5" customHeight="1">
      <c r="B245" s="485"/>
    </row>
    <row r="246" spans="2:2" ht="16.5" customHeight="1">
      <c r="B246" s="485"/>
    </row>
    <row r="247" spans="2:2" ht="16.5" customHeight="1">
      <c r="B247" s="485"/>
    </row>
    <row r="248" spans="2:2" ht="16.5" customHeight="1">
      <c r="B248" s="485"/>
    </row>
    <row r="249" spans="2:2" ht="16.5" customHeight="1">
      <c r="B249" s="485"/>
    </row>
    <row r="250" spans="2:2" ht="16.5" customHeight="1">
      <c r="B250" s="485"/>
    </row>
    <row r="251" spans="2:2" ht="16.5" customHeight="1">
      <c r="B251" s="485"/>
    </row>
    <row r="252" spans="2:2" ht="16.5" customHeight="1">
      <c r="B252" s="485"/>
    </row>
    <row r="253" spans="2:2" ht="16.5" customHeight="1">
      <c r="B253" s="485"/>
    </row>
    <row r="254" spans="2:2" ht="16.5" customHeight="1">
      <c r="B254" s="485"/>
    </row>
    <row r="255" spans="2:2" ht="16.5" customHeight="1">
      <c r="B255" s="485"/>
    </row>
    <row r="256" spans="2:2" ht="16.5" customHeight="1">
      <c r="B256" s="485"/>
    </row>
    <row r="257" spans="2:2" ht="16.5" customHeight="1">
      <c r="B257" s="485"/>
    </row>
    <row r="258" spans="2:2" ht="16.5" customHeight="1">
      <c r="B258" s="485"/>
    </row>
    <row r="259" spans="2:2" ht="16.5" customHeight="1">
      <c r="B259" s="485"/>
    </row>
    <row r="260" spans="2:2" ht="16.5" customHeight="1">
      <c r="B260" s="485"/>
    </row>
    <row r="261" spans="2:2" ht="16.5" customHeight="1">
      <c r="B261" s="485"/>
    </row>
    <row r="262" spans="2:2" ht="16.5" customHeight="1">
      <c r="B262" s="485"/>
    </row>
    <row r="263" spans="2:2" ht="16.5" customHeight="1">
      <c r="B263" s="485"/>
    </row>
    <row r="264" spans="2:2" ht="16.5" customHeight="1">
      <c r="B264" s="485"/>
    </row>
    <row r="265" spans="2:2" ht="16.5" customHeight="1">
      <c r="B265" s="485"/>
    </row>
    <row r="266" spans="2:2" ht="16.5" customHeight="1">
      <c r="B266" s="485"/>
    </row>
    <row r="267" spans="2:2" ht="16.5" customHeight="1">
      <c r="B267" s="485"/>
    </row>
    <row r="268" spans="2:2" ht="16.5" customHeight="1">
      <c r="B268" s="485"/>
    </row>
    <row r="269" spans="2:2" ht="16.5" customHeight="1">
      <c r="B269" s="485"/>
    </row>
    <row r="270" spans="2:2" ht="16.5" customHeight="1">
      <c r="B270" s="485"/>
    </row>
    <row r="271" spans="2:2" ht="16.5" customHeight="1">
      <c r="B271" s="485"/>
    </row>
    <row r="272" spans="2:2" ht="16.5" customHeight="1">
      <c r="B272" s="485"/>
    </row>
    <row r="273" spans="2:2" ht="16.5" customHeight="1">
      <c r="B273" s="485"/>
    </row>
  </sheetData>
  <mergeCells count="8">
    <mergeCell ref="F4:F5"/>
    <mergeCell ref="G4:H4"/>
    <mergeCell ref="F6:H6"/>
    <mergeCell ref="A4:A5"/>
    <mergeCell ref="B4:B5"/>
    <mergeCell ref="C4:C5"/>
    <mergeCell ref="D4:E4"/>
    <mergeCell ref="C6:E6"/>
  </mergeCells>
  <phoneticPr fontId="13" type="noConversion"/>
  <pageMargins left="0.59055118110236227" right="0.59055118110236227" top="0.59055118110236227" bottom="0.39370078740157483" header="0.11811023622047245" footer="0.11811023622047245"/>
  <pageSetup paperSize="9" scale="75" orientation="portrait" r:id="rId1"/>
  <headerFooter alignWithMargins="0">
    <oddHeader>&amp;RTeil 2</oddHeader>
    <oddFooter>&amp;LStatistisches Bundesamt, Umweltnutzung und Wirtschaft, Tabellenband,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40"/>
  <sheetViews>
    <sheetView showGridLines="0" workbookViewId="0">
      <selection activeCell="K3" sqref="K3"/>
    </sheetView>
  </sheetViews>
  <sheetFormatPr baseColWidth="10" defaultRowHeight="12.75"/>
  <cols>
    <col min="1" max="1" width="15.85546875" style="1" customWidth="1"/>
    <col min="2" max="2" width="3.28515625" style="1" customWidth="1"/>
    <col min="3" max="16384" width="11.42578125" style="1"/>
  </cols>
  <sheetData>
    <row r="1" spans="1:1" ht="15">
      <c r="A1" s="548" t="s">
        <v>817</v>
      </c>
    </row>
    <row r="2" spans="1:1" ht="17.100000000000001" customHeight="1">
      <c r="A2" s="555" t="s">
        <v>818</v>
      </c>
    </row>
    <row r="3" spans="1:1">
      <c r="A3" s="555" t="s">
        <v>819</v>
      </c>
    </row>
    <row r="4" spans="1:1">
      <c r="A4" s="555" t="s">
        <v>820</v>
      </c>
    </row>
    <row r="5" spans="1:1">
      <c r="A5" s="555"/>
    </row>
    <row r="6" spans="1:1">
      <c r="A6" s="555"/>
    </row>
    <row r="7" spans="1:1">
      <c r="A7" s="555"/>
    </row>
    <row r="8" spans="1:1">
      <c r="A8" s="555"/>
    </row>
    <row r="9" spans="1:1">
      <c r="A9" s="555"/>
    </row>
    <row r="10" spans="1:1">
      <c r="A10" s="555"/>
    </row>
    <row r="13" spans="1:1" ht="15">
      <c r="A13" s="548" t="s">
        <v>821</v>
      </c>
    </row>
    <row r="14" spans="1:1" ht="17.100000000000001" customHeight="1">
      <c r="A14" s="1" t="s">
        <v>822</v>
      </c>
    </row>
    <row r="15" spans="1:1">
      <c r="A15" s="1" t="s">
        <v>823</v>
      </c>
    </row>
    <row r="16" spans="1:1" ht="14.25">
      <c r="A16" s="1" t="s">
        <v>856</v>
      </c>
    </row>
    <row r="17" spans="1:1">
      <c r="A17" s="1" t="s">
        <v>857</v>
      </c>
    </row>
    <row r="18" spans="1:1">
      <c r="A18" s="1" t="s">
        <v>858</v>
      </c>
    </row>
    <row r="19" spans="1:1">
      <c r="A19" s="1" t="s">
        <v>859</v>
      </c>
    </row>
    <row r="20" spans="1:1">
      <c r="A20" s="1" t="s">
        <v>861</v>
      </c>
    </row>
    <row r="21" spans="1:1">
      <c r="A21" s="1" t="s">
        <v>860</v>
      </c>
    </row>
    <row r="23" spans="1:1">
      <c r="A23" s="1" t="s">
        <v>1094</v>
      </c>
    </row>
    <row r="25" spans="1:1">
      <c r="A25" s="1" t="s">
        <v>862</v>
      </c>
    </row>
    <row r="26" spans="1:1">
      <c r="A26" s="1" t="s">
        <v>863</v>
      </c>
    </row>
    <row r="27" spans="1:1">
      <c r="A27" s="1" t="s">
        <v>864</v>
      </c>
    </row>
    <row r="28" spans="1:1">
      <c r="A28" s="1" t="s">
        <v>865</v>
      </c>
    </row>
    <row r="30" spans="1:1">
      <c r="A30" s="3" t="s">
        <v>1002</v>
      </c>
    </row>
    <row r="31" spans="1:1" ht="17.100000000000001" customHeight="1">
      <c r="A31" s="1" t="s">
        <v>1003</v>
      </c>
    </row>
    <row r="32" spans="1:1">
      <c r="A32" s="1" t="s">
        <v>1000</v>
      </c>
    </row>
    <row r="33" spans="1:1">
      <c r="A33" s="1" t="s">
        <v>1001</v>
      </c>
    </row>
    <row r="35" spans="1:1" ht="17.100000000000001" customHeight="1">
      <c r="A35" s="3" t="s">
        <v>73</v>
      </c>
    </row>
    <row r="36" spans="1:1" ht="17.100000000000001" customHeight="1">
      <c r="A36" s="1" t="s">
        <v>824</v>
      </c>
    </row>
    <row r="37" spans="1:1">
      <c r="A37" s="3" t="s">
        <v>866</v>
      </c>
    </row>
    <row r="38" spans="1:1">
      <c r="A38" s="1" t="s">
        <v>867</v>
      </c>
    </row>
    <row r="39" spans="1:1">
      <c r="A39" s="1" t="s">
        <v>868</v>
      </c>
    </row>
    <row r="40" spans="1:1">
      <c r="A40" s="3" t="s">
        <v>869</v>
      </c>
    </row>
    <row r="41" spans="1:1">
      <c r="A41" s="1" t="s">
        <v>871</v>
      </c>
    </row>
    <row r="42" spans="1:1">
      <c r="A42" s="1" t="s">
        <v>870</v>
      </c>
    </row>
    <row r="44" spans="1:1">
      <c r="A44" s="1" t="s">
        <v>825</v>
      </c>
    </row>
    <row r="45" spans="1:1">
      <c r="A45" s="1" t="s">
        <v>826</v>
      </c>
    </row>
    <row r="47" spans="1:1">
      <c r="A47" s="1" t="s">
        <v>1095</v>
      </c>
    </row>
    <row r="48" spans="1:1">
      <c r="A48" s="1" t="s">
        <v>1096</v>
      </c>
    </row>
    <row r="49" spans="1:1">
      <c r="A49" s="1" t="s">
        <v>1097</v>
      </c>
    </row>
    <row r="50" spans="1:1">
      <c r="A50" s="1" t="s">
        <v>1098</v>
      </c>
    </row>
    <row r="51" spans="1:1">
      <c r="A51" s="1" t="s">
        <v>1100</v>
      </c>
    </row>
    <row r="52" spans="1:1">
      <c r="A52" s="1" t="s">
        <v>1099</v>
      </c>
    </row>
    <row r="54" spans="1:1">
      <c r="A54" s="1" t="s">
        <v>873</v>
      </c>
    </row>
    <row r="55" spans="1:1">
      <c r="A55" s="1" t="s">
        <v>872</v>
      </c>
    </row>
    <row r="56" spans="1:1" ht="17.100000000000001" customHeight="1">
      <c r="A56" s="3" t="s">
        <v>249</v>
      </c>
    </row>
    <row r="57" spans="1:1" ht="17.100000000000001" customHeight="1">
      <c r="A57" s="1" t="s">
        <v>93</v>
      </c>
    </row>
    <row r="58" spans="1:1">
      <c r="A58" s="1" t="s">
        <v>837</v>
      </c>
    </row>
    <row r="59" spans="1:1">
      <c r="A59" s="1" t="s">
        <v>1101</v>
      </c>
    </row>
    <row r="60" spans="1:1">
      <c r="A60" s="1" t="s">
        <v>829</v>
      </c>
    </row>
    <row r="61" spans="1:1">
      <c r="A61" s="1" t="s">
        <v>827</v>
      </c>
    </row>
    <row r="62" spans="1:1">
      <c r="A62" s="1" t="s">
        <v>828</v>
      </c>
    </row>
    <row r="64" spans="1:1">
      <c r="A64" s="1" t="s">
        <v>830</v>
      </c>
    </row>
    <row r="65" spans="1:1">
      <c r="A65" s="1" t="s">
        <v>831</v>
      </c>
    </row>
    <row r="66" spans="1:1">
      <c r="A66" s="1" t="s">
        <v>833</v>
      </c>
    </row>
    <row r="67" spans="1:1">
      <c r="A67" s="1" t="s">
        <v>832</v>
      </c>
    </row>
    <row r="69" spans="1:1" ht="17.100000000000001" customHeight="1">
      <c r="A69" s="3" t="s">
        <v>834</v>
      </c>
    </row>
    <row r="70" spans="1:1" ht="17.100000000000001" customHeight="1">
      <c r="A70" s="1" t="s">
        <v>835</v>
      </c>
    </row>
    <row r="71" spans="1:1">
      <c r="A71" s="3" t="s">
        <v>836</v>
      </c>
    </row>
    <row r="72" spans="1:1">
      <c r="A72" s="1" t="s">
        <v>838</v>
      </c>
    </row>
    <row r="73" spans="1:1">
      <c r="A73" s="1" t="s">
        <v>874</v>
      </c>
    </row>
    <row r="74" spans="1:1">
      <c r="A74" s="1" t="s">
        <v>875</v>
      </c>
    </row>
    <row r="75" spans="1:1">
      <c r="A75" s="1" t="s">
        <v>876</v>
      </c>
    </row>
    <row r="76" spans="1:1">
      <c r="A76" s="1" t="s">
        <v>878</v>
      </c>
    </row>
    <row r="77" spans="1:1">
      <c r="A77" s="1" t="s">
        <v>877</v>
      </c>
    </row>
    <row r="79" spans="1:1">
      <c r="A79" s="1" t="s">
        <v>839</v>
      </c>
    </row>
    <row r="80" spans="1:1">
      <c r="A80" s="1" t="s">
        <v>841</v>
      </c>
    </row>
    <row r="81" spans="1:5">
      <c r="A81" s="1" t="s">
        <v>840</v>
      </c>
    </row>
    <row r="83" spans="1:5">
      <c r="A83" s="1" t="s">
        <v>843</v>
      </c>
    </row>
    <row r="84" spans="1:5">
      <c r="A84" s="1" t="s">
        <v>842</v>
      </c>
    </row>
    <row r="85" spans="1:5">
      <c r="A85" s="1" t="s">
        <v>1102</v>
      </c>
    </row>
    <row r="86" spans="1:5">
      <c r="A86" s="1" t="s">
        <v>1103</v>
      </c>
    </row>
    <row r="88" spans="1:5">
      <c r="A88" s="1" t="s">
        <v>1104</v>
      </c>
    </row>
    <row r="89" spans="1:5">
      <c r="A89" s="1" t="s">
        <v>879</v>
      </c>
    </row>
    <row r="90" spans="1:5">
      <c r="A90" s="1" t="s">
        <v>880</v>
      </c>
    </row>
    <row r="91" spans="1:5">
      <c r="A91" s="1" t="s">
        <v>844</v>
      </c>
    </row>
    <row r="93" spans="1:5" ht="20.100000000000001" customHeight="1">
      <c r="B93" s="741" t="s">
        <v>684</v>
      </c>
      <c r="C93" s="557" t="s">
        <v>246</v>
      </c>
      <c r="D93" s="2"/>
      <c r="E93" s="2"/>
    </row>
    <row r="94" spans="1:5" ht="20.100000000000001" customHeight="1">
      <c r="A94" s="740" t="s">
        <v>135</v>
      </c>
      <c r="B94" s="741"/>
      <c r="C94" s="556" t="s">
        <v>373</v>
      </c>
    </row>
    <row r="95" spans="1:5">
      <c r="A95" s="740"/>
      <c r="B95" s="521"/>
    </row>
    <row r="97" spans="1:1" ht="17.100000000000001" customHeight="1">
      <c r="A97" s="3" t="s">
        <v>845</v>
      </c>
    </row>
    <row r="98" spans="1:1" ht="17.100000000000001" customHeight="1">
      <c r="A98" s="1" t="s">
        <v>846</v>
      </c>
    </row>
    <row r="99" spans="1:1">
      <c r="A99" s="1" t="s">
        <v>1118</v>
      </c>
    </row>
    <row r="100" spans="1:1">
      <c r="A100" s="1" t="s">
        <v>847</v>
      </c>
    </row>
    <row r="101" spans="1:1">
      <c r="A101" s="1" t="s">
        <v>849</v>
      </c>
    </row>
    <row r="102" spans="1:1">
      <c r="A102" s="1" t="s">
        <v>850</v>
      </c>
    </row>
    <row r="103" spans="1:1">
      <c r="A103" s="1" t="s">
        <v>848</v>
      </c>
    </row>
    <row r="105" spans="1:1">
      <c r="A105" s="1" t="s">
        <v>851</v>
      </c>
    </row>
    <row r="106" spans="1:1">
      <c r="A106" s="1" t="s">
        <v>854</v>
      </c>
    </row>
    <row r="107" spans="1:1" ht="14.25">
      <c r="A107" s="1" t="s">
        <v>855</v>
      </c>
    </row>
    <row r="108" spans="1:1">
      <c r="A108" s="1" t="s">
        <v>852</v>
      </c>
    </row>
    <row r="109" spans="1:1">
      <c r="A109" s="1" t="s">
        <v>853</v>
      </c>
    </row>
    <row r="111" spans="1:1" ht="17.100000000000001" customHeight="1">
      <c r="A111" s="3" t="s">
        <v>1106</v>
      </c>
    </row>
    <row r="112" spans="1:1" ht="17.100000000000001" customHeight="1">
      <c r="A112" s="1" t="s">
        <v>883</v>
      </c>
    </row>
    <row r="113" spans="1:1">
      <c r="A113" s="1" t="s">
        <v>1107</v>
      </c>
    </row>
    <row r="114" spans="1:1">
      <c r="A114" s="1" t="s">
        <v>1108</v>
      </c>
    </row>
    <row r="115" spans="1:1">
      <c r="A115" s="1" t="s">
        <v>1109</v>
      </c>
    </row>
    <row r="116" spans="1:1">
      <c r="A116" s="1" t="s">
        <v>1110</v>
      </c>
    </row>
    <row r="118" spans="1:1">
      <c r="A118" s="1" t="s">
        <v>884</v>
      </c>
    </row>
    <row r="119" spans="1:1">
      <c r="A119" s="1" t="s">
        <v>881</v>
      </c>
    </row>
    <row r="120" spans="1:1">
      <c r="A120" s="1" t="s">
        <v>885</v>
      </c>
    </row>
    <row r="121" spans="1:1">
      <c r="A121" s="1" t="s">
        <v>882</v>
      </c>
    </row>
    <row r="122" spans="1:1">
      <c r="A122" s="1" t="s">
        <v>886</v>
      </c>
    </row>
    <row r="123" spans="1:1">
      <c r="A123" s="1" t="s">
        <v>887</v>
      </c>
    </row>
    <row r="124" spans="1:1">
      <c r="A124" s="1" t="s">
        <v>1105</v>
      </c>
    </row>
    <row r="126" spans="1:1" ht="17.100000000000001" customHeight="1">
      <c r="A126" s="3" t="s">
        <v>1111</v>
      </c>
    </row>
    <row r="127" spans="1:1" ht="17.100000000000001" customHeight="1">
      <c r="A127" s="1" t="s">
        <v>1112</v>
      </c>
    </row>
    <row r="128" spans="1:1">
      <c r="A128" s="1" t="s">
        <v>1113</v>
      </c>
    </row>
    <row r="129" spans="1:1">
      <c r="A129" s="1" t="s">
        <v>1114</v>
      </c>
    </row>
    <row r="130" spans="1:1">
      <c r="A130" s="1" t="s">
        <v>1115</v>
      </c>
    </row>
    <row r="131" spans="1:1">
      <c r="A131" s="1" t="s">
        <v>1116</v>
      </c>
    </row>
    <row r="133" spans="1:1">
      <c r="A133" s="1" t="s">
        <v>1133</v>
      </c>
    </row>
    <row r="134" spans="1:1">
      <c r="A134" s="1" t="s">
        <v>1134</v>
      </c>
    </row>
    <row r="137" spans="1:1">
      <c r="A137" s="558" t="s">
        <v>754</v>
      </c>
    </row>
    <row r="138" spans="1:1">
      <c r="A138" s="21" t="s">
        <v>888</v>
      </c>
    </row>
    <row r="139" spans="1:1">
      <c r="A139" s="559" t="s">
        <v>889</v>
      </c>
    </row>
    <row r="140" spans="1:1">
      <c r="A140" s="559" t="s">
        <v>890</v>
      </c>
    </row>
  </sheetData>
  <mergeCells count="2">
    <mergeCell ref="A94:A95"/>
    <mergeCell ref="B93:B94"/>
  </mergeCells>
  <pageMargins left="0.78740157480314965" right="0.39370078740157483" top="0.78740157480314965" bottom="0.78740157480314965" header="0.31496062992125984" footer="0.31496062992125984"/>
  <pageSetup paperSize="9" orientation="portrait" horizontalDpi="0" verticalDpi="0" r:id="rId1"/>
  <headerFooter>
    <oddHeader>&amp;R&amp;"MetaNormalLF-Roman,Standard"&amp;8Teil 2</oddHeader>
    <oddFooter>&amp;L&amp;"MetaNormalLF-Roman,Standard"&amp;8Statistisches Bundesamt, Umweltnutzung und Wirtschaft, Tabellenband, 2014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52229" r:id="rId4">
          <objectPr defaultSize="0" autoPict="0" r:id="rId5">
            <anchor moveWithCells="1">
              <from>
                <xdr:col>3</xdr:col>
                <xdr:colOff>0</xdr:colOff>
                <xdr:row>4</xdr:row>
                <xdr:rowOff>161925</xdr:rowOff>
              </from>
              <to>
                <xdr:col>5</xdr:col>
                <xdr:colOff>0</xdr:colOff>
                <xdr:row>11</xdr:row>
                <xdr:rowOff>9525</xdr:rowOff>
              </to>
            </anchor>
          </objectPr>
        </oleObject>
      </mc:Choice>
      <mc:Fallback>
        <oleObject progId="AcroExch.Document.7" dvAspect="DVASPECT_ICON" shapeId="5222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4"/>
  <sheetViews>
    <sheetView workbookViewId="0"/>
  </sheetViews>
  <sheetFormatPr baseColWidth="10" defaultRowHeight="15"/>
  <cols>
    <col min="1" max="1" width="4.7109375" style="488" customWidth="1"/>
    <col min="2" max="2" width="58.42578125" style="476" customWidth="1"/>
    <col min="3" max="6" width="13.7109375" style="476" customWidth="1"/>
    <col min="7" max="7" width="12.7109375" style="479" customWidth="1"/>
    <col min="8" max="8" width="15.7109375" style="490" customWidth="1"/>
    <col min="9" max="10" width="12.7109375" style="490" customWidth="1"/>
    <col min="11" max="16384" width="11.42578125" style="490"/>
  </cols>
  <sheetData>
    <row r="1" spans="1:11" s="12" customFormat="1" ht="18">
      <c r="A1" s="106" t="s">
        <v>1179</v>
      </c>
      <c r="B1" s="640"/>
      <c r="C1" s="641"/>
      <c r="G1" s="106"/>
    </row>
    <row r="2" spans="1:11" s="12" customFormat="1" ht="15.75">
      <c r="A2" s="640"/>
      <c r="B2" s="640"/>
      <c r="C2" s="641"/>
      <c r="G2" s="104"/>
    </row>
    <row r="3" spans="1:11" ht="8.25" customHeight="1">
      <c r="B3" s="477"/>
      <c r="C3" s="478"/>
      <c r="D3" s="478"/>
      <c r="E3" s="478"/>
      <c r="F3" s="478"/>
      <c r="G3" s="492"/>
    </row>
    <row r="4" spans="1:11" ht="20.100000000000001" customHeight="1">
      <c r="A4" s="813" t="s">
        <v>400</v>
      </c>
      <c r="B4" s="815" t="s">
        <v>255</v>
      </c>
      <c r="C4" s="821" t="s">
        <v>536</v>
      </c>
      <c r="D4" s="822"/>
      <c r="E4" s="822"/>
      <c r="F4" s="823"/>
      <c r="G4" s="710"/>
      <c r="H4" s="706"/>
      <c r="I4" s="710"/>
      <c r="J4" s="710"/>
      <c r="K4" s="711"/>
    </row>
    <row r="5" spans="1:11" ht="15" customHeight="1">
      <c r="A5" s="824"/>
      <c r="B5" s="825"/>
      <c r="C5" s="826" t="s">
        <v>537</v>
      </c>
      <c r="D5" s="709" t="s">
        <v>120</v>
      </c>
      <c r="E5" s="828" t="s">
        <v>538</v>
      </c>
      <c r="F5" s="828" t="s">
        <v>740</v>
      </c>
      <c r="G5" s="831" t="s">
        <v>537</v>
      </c>
      <c r="H5" s="707" t="s">
        <v>120</v>
      </c>
      <c r="I5" s="833" t="s">
        <v>538</v>
      </c>
      <c r="J5" s="833" t="s">
        <v>740</v>
      </c>
      <c r="K5" s="711"/>
    </row>
    <row r="6" spans="1:11" ht="28.5" customHeight="1">
      <c r="A6" s="814"/>
      <c r="B6" s="816"/>
      <c r="C6" s="827"/>
      <c r="D6" s="491" t="s">
        <v>251</v>
      </c>
      <c r="E6" s="827"/>
      <c r="F6" s="827"/>
      <c r="G6" s="832"/>
      <c r="H6" s="708" t="s">
        <v>1070</v>
      </c>
      <c r="I6" s="826"/>
      <c r="J6" s="826"/>
      <c r="K6" s="711"/>
    </row>
    <row r="7" spans="1:11" ht="15" customHeight="1">
      <c r="A7" s="515"/>
      <c r="B7" s="730"/>
      <c r="C7" s="829" t="s">
        <v>53</v>
      </c>
      <c r="D7" s="830"/>
      <c r="E7" s="830"/>
      <c r="F7" s="830"/>
      <c r="G7" s="812" t="s">
        <v>256</v>
      </c>
      <c r="H7" s="812"/>
      <c r="I7" s="812"/>
      <c r="J7" s="812"/>
    </row>
    <row r="8" spans="1:11" ht="12" customHeight="1">
      <c r="A8" s="452" t="s">
        <v>434</v>
      </c>
      <c r="B8" s="481" t="s">
        <v>435</v>
      </c>
      <c r="C8" s="459">
        <v>208930.8783456776</v>
      </c>
      <c r="D8" s="459">
        <v>61094.887626800635</v>
      </c>
      <c r="E8" s="459">
        <v>151505.59863618945</v>
      </c>
      <c r="F8" s="459">
        <f>C8+E8</f>
        <v>360436.47698186705</v>
      </c>
      <c r="G8" s="703">
        <f>C8*100/$F8</f>
        <v>57.966074936468914</v>
      </c>
      <c r="H8" s="703">
        <f>D8*100/C8</f>
        <v>29.241674620119444</v>
      </c>
      <c r="I8" s="648">
        <f>E8*100/$F8</f>
        <v>42.033925063531079</v>
      </c>
      <c r="J8" s="704">
        <f>F8*100/$F8</f>
        <v>100</v>
      </c>
    </row>
    <row r="9" spans="1:11" ht="12" customHeight="1">
      <c r="A9" s="452" t="s">
        <v>436</v>
      </c>
      <c r="B9" s="481" t="s">
        <v>437</v>
      </c>
      <c r="C9" s="459">
        <v>3027.2018946108874</v>
      </c>
      <c r="D9" s="459">
        <v>1089.0125466672639</v>
      </c>
      <c r="E9" s="459">
        <v>2282.6752994225126</v>
      </c>
      <c r="F9" s="459">
        <f t="shared" ref="F9:F72" si="0">C9+E9</f>
        <v>5309.8771940334</v>
      </c>
      <c r="G9" s="703">
        <f t="shared" ref="G9:G72" si="1">C9*100/$F9</f>
        <v>57.010770381139736</v>
      </c>
      <c r="H9" s="703">
        <f t="shared" ref="H9:H72" si="2">D9*100/C9</f>
        <v>35.974229158813479</v>
      </c>
      <c r="I9" s="648">
        <f t="shared" ref="I9:I72" si="3">E9*100/$F9</f>
        <v>42.989229618860257</v>
      </c>
      <c r="J9" s="704">
        <f t="shared" ref="J9:J72" si="4">F9*100/$F9</f>
        <v>100</v>
      </c>
    </row>
    <row r="10" spans="1:11" ht="12">
      <c r="A10" s="452" t="s">
        <v>438</v>
      </c>
      <c r="B10" s="481" t="s">
        <v>439</v>
      </c>
      <c r="C10" s="459">
        <v>1698.5299895061655</v>
      </c>
      <c r="D10" s="459">
        <v>522.01594724740971</v>
      </c>
      <c r="E10" s="459">
        <v>1859.8439768276837</v>
      </c>
      <c r="F10" s="459">
        <f t="shared" si="0"/>
        <v>3558.3739663338492</v>
      </c>
      <c r="G10" s="703">
        <f t="shared" si="1"/>
        <v>47.733318801681229</v>
      </c>
      <c r="H10" s="703">
        <f t="shared" si="2"/>
        <v>30.733395964305689</v>
      </c>
      <c r="I10" s="648">
        <f t="shared" si="3"/>
        <v>52.266681198318771</v>
      </c>
      <c r="J10" s="704">
        <f t="shared" si="4"/>
        <v>100</v>
      </c>
    </row>
    <row r="11" spans="1:11" ht="12">
      <c r="A11" s="452" t="s">
        <v>440</v>
      </c>
      <c r="B11" s="481" t="s">
        <v>441</v>
      </c>
      <c r="C11" s="459">
        <v>17461.817913930761</v>
      </c>
      <c r="D11" s="459">
        <v>9551.5144946204455</v>
      </c>
      <c r="E11" s="459">
        <v>76963.27526646218</v>
      </c>
      <c r="F11" s="459">
        <f t="shared" si="0"/>
        <v>94425.093180392942</v>
      </c>
      <c r="G11" s="703">
        <f t="shared" si="1"/>
        <v>18.492772763878669</v>
      </c>
      <c r="H11" s="703">
        <f t="shared" si="2"/>
        <v>54.699427869995134</v>
      </c>
      <c r="I11" s="648">
        <f t="shared" si="3"/>
        <v>81.507227236121338</v>
      </c>
      <c r="J11" s="704">
        <f t="shared" si="4"/>
        <v>100</v>
      </c>
    </row>
    <row r="12" spans="1:11" ht="12">
      <c r="A12" s="452" t="s">
        <v>442</v>
      </c>
      <c r="B12" s="481" t="s">
        <v>443</v>
      </c>
      <c r="C12" s="459">
        <v>26041.997417442675</v>
      </c>
      <c r="D12" s="459">
        <v>11030.292163699276</v>
      </c>
      <c r="E12" s="459">
        <v>7114.5072524096022</v>
      </c>
      <c r="F12" s="459">
        <f t="shared" si="0"/>
        <v>33156.504669852278</v>
      </c>
      <c r="G12" s="703">
        <f t="shared" si="1"/>
        <v>78.542650007138718</v>
      </c>
      <c r="H12" s="703">
        <f t="shared" si="2"/>
        <v>42.355783955002217</v>
      </c>
      <c r="I12" s="648">
        <f t="shared" si="3"/>
        <v>21.457349992861293</v>
      </c>
      <c r="J12" s="704">
        <f t="shared" si="4"/>
        <v>100</v>
      </c>
    </row>
    <row r="13" spans="1:11" ht="12">
      <c r="A13" s="452" t="s">
        <v>444</v>
      </c>
      <c r="B13" s="481" t="s">
        <v>337</v>
      </c>
      <c r="C13" s="459">
        <v>9563.6029420579434</v>
      </c>
      <c r="D13" s="459">
        <v>3448.4041208410381</v>
      </c>
      <c r="E13" s="459">
        <v>272192.57362429687</v>
      </c>
      <c r="F13" s="459">
        <f t="shared" si="0"/>
        <v>281756.17656635481</v>
      </c>
      <c r="G13" s="703">
        <f t="shared" si="1"/>
        <v>3.3942833334145819</v>
      </c>
      <c r="H13" s="703">
        <f t="shared" si="2"/>
        <v>36.057583546008168</v>
      </c>
      <c r="I13" s="648">
        <f t="shared" si="3"/>
        <v>96.605716666585408</v>
      </c>
      <c r="J13" s="704">
        <f t="shared" si="4"/>
        <v>100</v>
      </c>
    </row>
    <row r="14" spans="1:11" ht="12">
      <c r="A14" s="452" t="s">
        <v>445</v>
      </c>
      <c r="B14" s="481" t="s">
        <v>446</v>
      </c>
      <c r="C14" s="459">
        <v>20503.825833311399</v>
      </c>
      <c r="D14" s="459">
        <v>11652.847097841306</v>
      </c>
      <c r="E14" s="459">
        <v>62994.249371614955</v>
      </c>
      <c r="F14" s="459">
        <f t="shared" si="0"/>
        <v>83498.075204926354</v>
      </c>
      <c r="G14" s="703">
        <f t="shared" si="1"/>
        <v>24.556046092068097</v>
      </c>
      <c r="H14" s="703">
        <f t="shared" si="2"/>
        <v>56.832550142469451</v>
      </c>
      <c r="I14" s="648">
        <f t="shared" si="3"/>
        <v>75.443953907931913</v>
      </c>
      <c r="J14" s="704">
        <f t="shared" si="4"/>
        <v>100</v>
      </c>
    </row>
    <row r="15" spans="1:11" ht="12">
      <c r="A15" s="452" t="s">
        <v>447</v>
      </c>
      <c r="B15" s="481" t="s">
        <v>448</v>
      </c>
      <c r="C15" s="459">
        <v>228921.18547904931</v>
      </c>
      <c r="D15" s="459">
        <v>68711.936179146447</v>
      </c>
      <c r="E15" s="459">
        <v>80489.582362370595</v>
      </c>
      <c r="F15" s="459">
        <f t="shared" si="0"/>
        <v>309410.7678414199</v>
      </c>
      <c r="G15" s="703">
        <f t="shared" si="1"/>
        <v>73.986172839458732</v>
      </c>
      <c r="H15" s="703">
        <f t="shared" si="2"/>
        <v>30.015542701020529</v>
      </c>
      <c r="I15" s="648">
        <f t="shared" si="3"/>
        <v>26.013827160541272</v>
      </c>
      <c r="J15" s="704">
        <f t="shared" si="4"/>
        <v>100</v>
      </c>
    </row>
    <row r="16" spans="1:11" ht="12">
      <c r="A16" s="452" t="s">
        <v>449</v>
      </c>
      <c r="B16" s="481" t="s">
        <v>450</v>
      </c>
      <c r="C16" s="459">
        <v>27796.051901270846</v>
      </c>
      <c r="D16" s="459">
        <v>18165.657949672779</v>
      </c>
      <c r="E16" s="459">
        <v>56131.165756542738</v>
      </c>
      <c r="F16" s="459">
        <f t="shared" si="0"/>
        <v>83927.217657813584</v>
      </c>
      <c r="G16" s="703">
        <f t="shared" si="1"/>
        <v>33.119234352079161</v>
      </c>
      <c r="H16" s="703">
        <f t="shared" si="2"/>
        <v>65.353374695786343</v>
      </c>
      <c r="I16" s="648">
        <f t="shared" si="3"/>
        <v>66.880765647920839</v>
      </c>
      <c r="J16" s="704">
        <f t="shared" si="4"/>
        <v>100</v>
      </c>
    </row>
    <row r="17" spans="1:10" ht="12">
      <c r="A17" s="452" t="s">
        <v>451</v>
      </c>
      <c r="B17" s="481" t="s">
        <v>452</v>
      </c>
      <c r="C17" s="459">
        <v>87811.022811457515</v>
      </c>
      <c r="D17" s="459">
        <v>36788.506595716557</v>
      </c>
      <c r="E17" s="459">
        <v>46637.68110914078</v>
      </c>
      <c r="F17" s="459">
        <f t="shared" si="0"/>
        <v>134448.70392059829</v>
      </c>
      <c r="G17" s="703">
        <f t="shared" si="1"/>
        <v>65.31191469373799</v>
      </c>
      <c r="H17" s="703">
        <f t="shared" si="2"/>
        <v>41.895089497712149</v>
      </c>
      <c r="I17" s="648">
        <f t="shared" si="3"/>
        <v>34.688085306262018</v>
      </c>
      <c r="J17" s="704">
        <f t="shared" si="4"/>
        <v>100</v>
      </c>
    </row>
    <row r="18" spans="1:10" ht="12">
      <c r="A18" s="452" t="s">
        <v>453</v>
      </c>
      <c r="B18" s="481" t="s">
        <v>454</v>
      </c>
      <c r="C18" s="459">
        <v>245515.20775070821</v>
      </c>
      <c r="D18" s="459">
        <v>172154.49314032623</v>
      </c>
      <c r="E18" s="459">
        <v>264799.39771800459</v>
      </c>
      <c r="F18" s="459">
        <f t="shared" si="0"/>
        <v>510314.60546871281</v>
      </c>
      <c r="G18" s="703">
        <f t="shared" si="1"/>
        <v>48.110558686676789</v>
      </c>
      <c r="H18" s="703">
        <f t="shared" si="2"/>
        <v>70.119686156113332</v>
      </c>
      <c r="I18" s="648">
        <f t="shared" si="3"/>
        <v>51.889441313323204</v>
      </c>
      <c r="J18" s="704">
        <f t="shared" si="4"/>
        <v>100</v>
      </c>
    </row>
    <row r="19" spans="1:10" ht="12">
      <c r="A19" s="452" t="s">
        <v>455</v>
      </c>
      <c r="B19" s="481" t="s">
        <v>456</v>
      </c>
      <c r="C19" s="459">
        <v>24183.588898688969</v>
      </c>
      <c r="D19" s="459">
        <v>8207.8457895840384</v>
      </c>
      <c r="E19" s="459">
        <v>7476.7518198540492</v>
      </c>
      <c r="F19" s="459">
        <f t="shared" si="0"/>
        <v>31660.340718543019</v>
      </c>
      <c r="G19" s="703">
        <f t="shared" si="1"/>
        <v>76.384487184387694</v>
      </c>
      <c r="H19" s="703">
        <f t="shared" si="2"/>
        <v>33.9397341890351</v>
      </c>
      <c r="I19" s="648">
        <f t="shared" si="3"/>
        <v>23.615512815612309</v>
      </c>
      <c r="J19" s="704">
        <f t="shared" si="4"/>
        <v>100</v>
      </c>
    </row>
    <row r="20" spans="1:10" ht="12">
      <c r="A20" s="452" t="s">
        <v>457</v>
      </c>
      <c r="B20" s="481" t="s">
        <v>611</v>
      </c>
      <c r="C20" s="459">
        <v>75502.067775614152</v>
      </c>
      <c r="D20" s="459">
        <v>58832.521665286178</v>
      </c>
      <c r="E20" s="459">
        <v>122327.91852640218</v>
      </c>
      <c r="F20" s="459">
        <f t="shared" si="0"/>
        <v>197829.98630201633</v>
      </c>
      <c r="G20" s="703">
        <f t="shared" si="1"/>
        <v>38.165128142075098</v>
      </c>
      <c r="H20" s="703">
        <f t="shared" si="2"/>
        <v>77.921735653825436</v>
      </c>
      <c r="I20" s="648">
        <f t="shared" si="3"/>
        <v>61.834871857924895</v>
      </c>
      <c r="J20" s="704">
        <f t="shared" si="4"/>
        <v>100</v>
      </c>
    </row>
    <row r="21" spans="1:10" ht="12">
      <c r="A21" s="452" t="s">
        <v>458</v>
      </c>
      <c r="B21" s="481" t="s">
        <v>294</v>
      </c>
      <c r="C21" s="459">
        <v>281855.12133231695</v>
      </c>
      <c r="D21" s="459">
        <v>117748.90897701844</v>
      </c>
      <c r="E21" s="459">
        <v>291421.64184385393</v>
      </c>
      <c r="F21" s="459">
        <f t="shared" si="0"/>
        <v>573276.76317617088</v>
      </c>
      <c r="G21" s="703">
        <f t="shared" si="1"/>
        <v>49.165628093965047</v>
      </c>
      <c r="H21" s="703">
        <f t="shared" si="2"/>
        <v>41.776395057299105</v>
      </c>
      <c r="I21" s="648">
        <f t="shared" si="3"/>
        <v>50.834371906034953</v>
      </c>
      <c r="J21" s="704">
        <f t="shared" si="4"/>
        <v>100</v>
      </c>
    </row>
    <row r="22" spans="1:10" ht="12">
      <c r="A22" s="452" t="s">
        <v>459</v>
      </c>
      <c r="B22" s="481" t="s">
        <v>460</v>
      </c>
      <c r="C22" s="459">
        <v>1294860.1626095823</v>
      </c>
      <c r="D22" s="459">
        <v>1209188.8799327048</v>
      </c>
      <c r="E22" s="459">
        <v>1689060.2142024008</v>
      </c>
      <c r="F22" s="459">
        <f t="shared" si="0"/>
        <v>2983920.3768119831</v>
      </c>
      <c r="G22" s="703">
        <f t="shared" si="1"/>
        <v>43.394594998979471</v>
      </c>
      <c r="H22" s="703">
        <f t="shared" si="2"/>
        <v>93.383742495852161</v>
      </c>
      <c r="I22" s="648">
        <f t="shared" si="3"/>
        <v>56.605405001020522</v>
      </c>
      <c r="J22" s="704">
        <f t="shared" si="4"/>
        <v>100</v>
      </c>
    </row>
    <row r="23" spans="1:10" ht="12">
      <c r="A23" s="452" t="s">
        <v>765</v>
      </c>
      <c r="B23" s="481" t="s">
        <v>461</v>
      </c>
      <c r="C23" s="459">
        <v>145225.75062069856</v>
      </c>
      <c r="D23" s="459">
        <v>122134.51619771673</v>
      </c>
      <c r="E23" s="459">
        <v>119030.72955893433</v>
      </c>
      <c r="F23" s="459">
        <f t="shared" si="0"/>
        <v>264256.4801796329</v>
      </c>
      <c r="G23" s="703">
        <f t="shared" si="1"/>
        <v>54.956363046226471</v>
      </c>
      <c r="H23" s="703">
        <f t="shared" si="2"/>
        <v>84.099765830584928</v>
      </c>
      <c r="I23" s="648">
        <f t="shared" si="3"/>
        <v>45.043636953773522</v>
      </c>
      <c r="J23" s="704">
        <f t="shared" si="4"/>
        <v>100</v>
      </c>
    </row>
    <row r="24" spans="1:10" ht="12">
      <c r="A24" s="452" t="s">
        <v>766</v>
      </c>
      <c r="B24" s="481" t="s">
        <v>462</v>
      </c>
      <c r="C24" s="459">
        <v>20979.794868062985</v>
      </c>
      <c r="D24" s="459">
        <v>19509.714741674354</v>
      </c>
      <c r="E24" s="459">
        <v>13544.424806289973</v>
      </c>
      <c r="F24" s="459">
        <f t="shared" si="0"/>
        <v>34524.219674352957</v>
      </c>
      <c r="G24" s="703">
        <f t="shared" si="1"/>
        <v>60.768339055750673</v>
      </c>
      <c r="H24" s="703">
        <f t="shared" si="2"/>
        <v>92.992876547966176</v>
      </c>
      <c r="I24" s="648">
        <f t="shared" si="3"/>
        <v>39.231660944249334</v>
      </c>
      <c r="J24" s="704">
        <f t="shared" si="4"/>
        <v>100</v>
      </c>
    </row>
    <row r="25" spans="1:10" ht="12">
      <c r="A25" s="452" t="s">
        <v>767</v>
      </c>
      <c r="B25" s="481" t="s">
        <v>463</v>
      </c>
      <c r="C25" s="459">
        <v>96118.401685444551</v>
      </c>
      <c r="D25" s="459">
        <v>69553.035860465519</v>
      </c>
      <c r="E25" s="459">
        <v>54996.91843412575</v>
      </c>
      <c r="F25" s="459">
        <f t="shared" si="0"/>
        <v>151115.3201195703</v>
      </c>
      <c r="G25" s="703">
        <f t="shared" si="1"/>
        <v>63.605994156906569</v>
      </c>
      <c r="H25" s="703">
        <f t="shared" si="2"/>
        <v>72.361831492042086</v>
      </c>
      <c r="I25" s="648">
        <f t="shared" si="3"/>
        <v>36.394005843093424</v>
      </c>
      <c r="J25" s="704">
        <f t="shared" si="4"/>
        <v>100</v>
      </c>
    </row>
    <row r="26" spans="1:10" ht="12">
      <c r="A26" s="452" t="s">
        <v>768</v>
      </c>
      <c r="B26" s="481" t="s">
        <v>464</v>
      </c>
      <c r="C26" s="459">
        <v>87802.153373864145</v>
      </c>
      <c r="D26" s="459">
        <v>60362.08616944441</v>
      </c>
      <c r="E26" s="459">
        <v>70575.57684443261</v>
      </c>
      <c r="F26" s="459">
        <f t="shared" si="0"/>
        <v>158377.73021829675</v>
      </c>
      <c r="G26" s="703">
        <f t="shared" si="1"/>
        <v>55.438446587688695</v>
      </c>
      <c r="H26" s="703">
        <f t="shared" si="2"/>
        <v>68.747842564203268</v>
      </c>
      <c r="I26" s="648">
        <f t="shared" si="3"/>
        <v>44.561553412311305</v>
      </c>
      <c r="J26" s="704">
        <f t="shared" si="4"/>
        <v>100</v>
      </c>
    </row>
    <row r="27" spans="1:10" ht="12">
      <c r="A27" s="452" t="s">
        <v>769</v>
      </c>
      <c r="B27" s="481" t="s">
        <v>465</v>
      </c>
      <c r="C27" s="459">
        <v>192174.65322471564</v>
      </c>
      <c r="D27" s="459">
        <v>59245.889978729778</v>
      </c>
      <c r="E27" s="459">
        <v>57254.59775276875</v>
      </c>
      <c r="F27" s="459">
        <f t="shared" si="0"/>
        <v>249429.25097748439</v>
      </c>
      <c r="G27" s="703">
        <f t="shared" si="1"/>
        <v>77.04575645061891</v>
      </c>
      <c r="H27" s="703">
        <f t="shared" si="2"/>
        <v>30.829190522566865</v>
      </c>
      <c r="I27" s="648">
        <f t="shared" si="3"/>
        <v>22.954243549381079</v>
      </c>
      <c r="J27" s="704">
        <f t="shared" si="4"/>
        <v>100</v>
      </c>
    </row>
    <row r="28" spans="1:10" ht="12">
      <c r="A28" s="452" t="s">
        <v>653</v>
      </c>
      <c r="B28" s="481" t="s">
        <v>466</v>
      </c>
      <c r="C28" s="459">
        <v>528048.24895221018</v>
      </c>
      <c r="D28" s="459">
        <v>464485.41640083585</v>
      </c>
      <c r="E28" s="459">
        <v>653988.40100527788</v>
      </c>
      <c r="F28" s="459">
        <f t="shared" si="0"/>
        <v>1182036.6499574881</v>
      </c>
      <c r="G28" s="703">
        <f t="shared" si="1"/>
        <v>44.67274758115169</v>
      </c>
      <c r="H28" s="703">
        <f t="shared" si="2"/>
        <v>87.962684721045832</v>
      </c>
      <c r="I28" s="648">
        <f t="shared" si="3"/>
        <v>55.32725241884831</v>
      </c>
      <c r="J28" s="704">
        <f t="shared" si="4"/>
        <v>100</v>
      </c>
    </row>
    <row r="29" spans="1:10" ht="12">
      <c r="A29" s="452" t="s">
        <v>654</v>
      </c>
      <c r="B29" s="481" t="s">
        <v>467</v>
      </c>
      <c r="C29" s="459">
        <v>50648.287052269996</v>
      </c>
      <c r="D29" s="459">
        <v>42213.044535157685</v>
      </c>
      <c r="E29" s="459">
        <v>195966.8951543966</v>
      </c>
      <c r="F29" s="459">
        <f t="shared" si="0"/>
        <v>246615.18220666659</v>
      </c>
      <c r="G29" s="703">
        <f t="shared" si="1"/>
        <v>20.537375922714322</v>
      </c>
      <c r="H29" s="703">
        <f t="shared" si="2"/>
        <v>83.345453502885547</v>
      </c>
      <c r="I29" s="648">
        <f t="shared" si="3"/>
        <v>79.462624077285682</v>
      </c>
      <c r="J29" s="704">
        <f t="shared" si="4"/>
        <v>100</v>
      </c>
    </row>
    <row r="30" spans="1:10" ht="12">
      <c r="A30" s="452" t="s">
        <v>770</v>
      </c>
      <c r="B30" s="481" t="s">
        <v>468</v>
      </c>
      <c r="C30" s="459">
        <v>25229.287170456606</v>
      </c>
      <c r="D30" s="459">
        <v>23859.121043343439</v>
      </c>
      <c r="E30" s="459">
        <v>58010.183525664339</v>
      </c>
      <c r="F30" s="459">
        <f t="shared" si="0"/>
        <v>83239.470696120945</v>
      </c>
      <c r="G30" s="703">
        <f t="shared" si="1"/>
        <v>30.309283515941818</v>
      </c>
      <c r="H30" s="703">
        <f t="shared" si="2"/>
        <v>94.569144511075891</v>
      </c>
      <c r="I30" s="648">
        <f t="shared" si="3"/>
        <v>69.690716484058186</v>
      </c>
      <c r="J30" s="704">
        <f t="shared" si="4"/>
        <v>100</v>
      </c>
    </row>
    <row r="31" spans="1:10" ht="12">
      <c r="A31" s="452" t="s">
        <v>656</v>
      </c>
      <c r="B31" s="481" t="s">
        <v>469</v>
      </c>
      <c r="C31" s="459">
        <v>47080.759259722938</v>
      </c>
      <c r="D31" s="459">
        <v>33018.634730112717</v>
      </c>
      <c r="E31" s="459">
        <v>19951.673044334315</v>
      </c>
      <c r="F31" s="459">
        <f t="shared" si="0"/>
        <v>67032.432304057249</v>
      </c>
      <c r="G31" s="703">
        <f t="shared" si="1"/>
        <v>70.235791304969993</v>
      </c>
      <c r="H31" s="703">
        <f t="shared" si="2"/>
        <v>70.131907915851698</v>
      </c>
      <c r="I31" s="648">
        <f t="shared" si="3"/>
        <v>29.764208695030014</v>
      </c>
      <c r="J31" s="704">
        <f t="shared" si="4"/>
        <v>100</v>
      </c>
    </row>
    <row r="32" spans="1:10" ht="12">
      <c r="A32" s="452" t="s">
        <v>657</v>
      </c>
      <c r="B32" s="481" t="s">
        <v>470</v>
      </c>
      <c r="C32" s="459">
        <v>108443.65261228764</v>
      </c>
      <c r="D32" s="459">
        <v>68859.852343756778</v>
      </c>
      <c r="E32" s="459">
        <v>56439.367585598862</v>
      </c>
      <c r="F32" s="459">
        <f t="shared" si="0"/>
        <v>164883.02019788651</v>
      </c>
      <c r="G32" s="703">
        <f t="shared" si="1"/>
        <v>65.770054722516349</v>
      </c>
      <c r="H32" s="703">
        <f t="shared" si="2"/>
        <v>63.498278308595388</v>
      </c>
      <c r="I32" s="648">
        <f t="shared" si="3"/>
        <v>34.229945277483651</v>
      </c>
      <c r="J32" s="704">
        <f t="shared" si="4"/>
        <v>100</v>
      </c>
    </row>
    <row r="33" spans="1:10" ht="12">
      <c r="A33" s="452" t="s">
        <v>658</v>
      </c>
      <c r="B33" s="481" t="s">
        <v>471</v>
      </c>
      <c r="C33" s="459">
        <v>29996.663492017506</v>
      </c>
      <c r="D33" s="459">
        <v>27188.081948228035</v>
      </c>
      <c r="E33" s="459">
        <v>45964.046013532097</v>
      </c>
      <c r="F33" s="459">
        <f t="shared" si="0"/>
        <v>75960.709505549603</v>
      </c>
      <c r="G33" s="703">
        <f t="shared" si="1"/>
        <v>39.489709465952238</v>
      </c>
      <c r="H33" s="703">
        <f t="shared" si="2"/>
        <v>90.63702019880688</v>
      </c>
      <c r="I33" s="648">
        <f t="shared" si="3"/>
        <v>60.510290534047755</v>
      </c>
      <c r="J33" s="704">
        <f t="shared" si="4"/>
        <v>100</v>
      </c>
    </row>
    <row r="34" spans="1:10" ht="12">
      <c r="A34" s="452" t="s">
        <v>659</v>
      </c>
      <c r="B34" s="481" t="s">
        <v>199</v>
      </c>
      <c r="C34" s="459">
        <v>34357.774968361817</v>
      </c>
      <c r="D34" s="459">
        <v>24108.682395363474</v>
      </c>
      <c r="E34" s="459">
        <v>19272.55132242664</v>
      </c>
      <c r="F34" s="459">
        <f t="shared" si="0"/>
        <v>53630.326290788456</v>
      </c>
      <c r="G34" s="703">
        <f t="shared" si="1"/>
        <v>64.064079681467661</v>
      </c>
      <c r="H34" s="703">
        <f t="shared" si="2"/>
        <v>70.169510154728684</v>
      </c>
      <c r="I34" s="648">
        <f t="shared" si="3"/>
        <v>35.935920318532339</v>
      </c>
      <c r="J34" s="704">
        <f t="shared" si="4"/>
        <v>100</v>
      </c>
    </row>
    <row r="35" spans="1:10" ht="12">
      <c r="A35" s="452" t="s">
        <v>772</v>
      </c>
      <c r="B35" s="481" t="s">
        <v>697</v>
      </c>
      <c r="C35" s="459">
        <v>95254.818504004361</v>
      </c>
      <c r="D35" s="459">
        <v>72613.830899645094</v>
      </c>
      <c r="E35" s="459">
        <v>34503.043290573187</v>
      </c>
      <c r="F35" s="459">
        <f t="shared" si="0"/>
        <v>129757.86179457755</v>
      </c>
      <c r="G35" s="703">
        <f t="shared" si="1"/>
        <v>73.409670278633527</v>
      </c>
      <c r="H35" s="703">
        <f t="shared" si="2"/>
        <v>76.231136692148041</v>
      </c>
      <c r="I35" s="648">
        <f t="shared" si="3"/>
        <v>26.590329721366473</v>
      </c>
      <c r="J35" s="704">
        <f t="shared" si="4"/>
        <v>100</v>
      </c>
    </row>
    <row r="36" spans="1:10" ht="12">
      <c r="A36" s="452" t="s">
        <v>773</v>
      </c>
      <c r="B36" s="481" t="s">
        <v>472</v>
      </c>
      <c r="C36" s="459">
        <v>125361.71725638086</v>
      </c>
      <c r="D36" s="459">
        <v>93233.738682842493</v>
      </c>
      <c r="E36" s="459">
        <v>44364.467254328367</v>
      </c>
      <c r="F36" s="459">
        <f t="shared" si="0"/>
        <v>169726.18451070922</v>
      </c>
      <c r="G36" s="703">
        <f t="shared" si="1"/>
        <v>73.861153255625624</v>
      </c>
      <c r="H36" s="703">
        <f t="shared" si="2"/>
        <v>74.371778500901911</v>
      </c>
      <c r="I36" s="648">
        <f t="shared" si="3"/>
        <v>26.138846744374376</v>
      </c>
      <c r="J36" s="704">
        <f t="shared" si="4"/>
        <v>100</v>
      </c>
    </row>
    <row r="37" spans="1:10" ht="12">
      <c r="A37" s="452" t="s">
        <v>774</v>
      </c>
      <c r="B37" s="481" t="s">
        <v>347</v>
      </c>
      <c r="C37" s="459">
        <v>15779.709950449414</v>
      </c>
      <c r="D37" s="459">
        <v>15248.597402609084</v>
      </c>
      <c r="E37" s="459">
        <v>19843.09825955598</v>
      </c>
      <c r="F37" s="459">
        <f t="shared" si="0"/>
        <v>35622.808210005394</v>
      </c>
      <c r="G37" s="703">
        <f t="shared" si="1"/>
        <v>44.296647971782754</v>
      </c>
      <c r="H37" s="703">
        <f t="shared" si="2"/>
        <v>96.634205891565173</v>
      </c>
      <c r="I37" s="648">
        <f t="shared" si="3"/>
        <v>55.703352028217246</v>
      </c>
      <c r="J37" s="704">
        <f t="shared" si="4"/>
        <v>100</v>
      </c>
    </row>
    <row r="38" spans="1:10" ht="12">
      <c r="A38" s="452" t="s">
        <v>473</v>
      </c>
      <c r="B38" s="481" t="s">
        <v>474</v>
      </c>
      <c r="C38" s="459">
        <v>26150.197112091992</v>
      </c>
      <c r="D38" s="459">
        <v>12404.582988815011</v>
      </c>
      <c r="E38" s="459">
        <v>14653.006082971277</v>
      </c>
      <c r="F38" s="459">
        <f t="shared" si="0"/>
        <v>40803.203195063266</v>
      </c>
      <c r="G38" s="703">
        <f t="shared" si="1"/>
        <v>64.088588797988976</v>
      </c>
      <c r="H38" s="703">
        <f t="shared" si="2"/>
        <v>47.435906259685765</v>
      </c>
      <c r="I38" s="648">
        <f t="shared" si="3"/>
        <v>35.911411202011045</v>
      </c>
      <c r="J38" s="704">
        <f t="shared" si="4"/>
        <v>100</v>
      </c>
    </row>
    <row r="39" spans="1:10" ht="12">
      <c r="A39" s="452" t="s">
        <v>475</v>
      </c>
      <c r="B39" s="481" t="s">
        <v>476</v>
      </c>
      <c r="C39" s="459">
        <v>17479.803400319768</v>
      </c>
      <c r="D39" s="459">
        <v>8204.0102333665891</v>
      </c>
      <c r="E39" s="459">
        <v>10400.804560031076</v>
      </c>
      <c r="F39" s="459">
        <f t="shared" si="0"/>
        <v>27880.607960350844</v>
      </c>
      <c r="G39" s="703">
        <f t="shared" si="1"/>
        <v>62.695201715751274</v>
      </c>
      <c r="H39" s="703">
        <f t="shared" si="2"/>
        <v>46.934224862142948</v>
      </c>
      <c r="I39" s="648">
        <f t="shared" si="3"/>
        <v>37.304798284248726</v>
      </c>
      <c r="J39" s="704">
        <f t="shared" si="4"/>
        <v>100</v>
      </c>
    </row>
    <row r="40" spans="1:10" ht="12">
      <c r="A40" s="452" t="s">
        <v>775</v>
      </c>
      <c r="B40" s="481" t="s">
        <v>477</v>
      </c>
      <c r="C40" s="459">
        <v>3399043.2051651026</v>
      </c>
      <c r="D40" s="459">
        <v>1410462.1851982509</v>
      </c>
      <c r="E40" s="459">
        <v>1532501.0751774642</v>
      </c>
      <c r="F40" s="459">
        <f t="shared" si="0"/>
        <v>4931544.2803425668</v>
      </c>
      <c r="G40" s="703">
        <f t="shared" si="1"/>
        <v>68.92451962185342</v>
      </c>
      <c r="H40" s="703">
        <f t="shared" si="2"/>
        <v>41.495859277544554</v>
      </c>
      <c r="I40" s="648">
        <f t="shared" si="3"/>
        <v>31.075480378146576</v>
      </c>
      <c r="J40" s="704">
        <f t="shared" si="4"/>
        <v>100</v>
      </c>
    </row>
    <row r="41" spans="1:10" ht="12">
      <c r="A41" s="452" t="s">
        <v>478</v>
      </c>
      <c r="B41" s="481" t="s">
        <v>479</v>
      </c>
      <c r="C41" s="459">
        <v>34969.366476874886</v>
      </c>
      <c r="D41" s="459">
        <v>20501.404867856421</v>
      </c>
      <c r="E41" s="459">
        <v>27075.448328923001</v>
      </c>
      <c r="F41" s="459">
        <f t="shared" si="0"/>
        <v>62044.814805797883</v>
      </c>
      <c r="G41" s="703">
        <f t="shared" si="1"/>
        <v>56.361464832041236</v>
      </c>
      <c r="H41" s="703">
        <f t="shared" si="2"/>
        <v>58.6267551670229</v>
      </c>
      <c r="I41" s="648">
        <f t="shared" si="3"/>
        <v>43.638535167958771</v>
      </c>
      <c r="J41" s="704">
        <f t="shared" si="4"/>
        <v>99.999999999999986</v>
      </c>
    </row>
    <row r="42" spans="1:10" ht="12">
      <c r="A42" s="452" t="s">
        <v>480</v>
      </c>
      <c r="B42" s="481" t="s">
        <v>648</v>
      </c>
      <c r="C42" s="459">
        <v>59554.199539188434</v>
      </c>
      <c r="D42" s="459">
        <v>15234.258438472254</v>
      </c>
      <c r="E42" s="459">
        <v>27662.243443223044</v>
      </c>
      <c r="F42" s="459">
        <f t="shared" si="0"/>
        <v>87216.442982411478</v>
      </c>
      <c r="G42" s="703">
        <f t="shared" si="1"/>
        <v>68.283224473163216</v>
      </c>
      <c r="H42" s="703">
        <f t="shared" si="2"/>
        <v>25.580493997652777</v>
      </c>
      <c r="I42" s="648">
        <f t="shared" si="3"/>
        <v>31.716775526836784</v>
      </c>
      <c r="J42" s="704">
        <f t="shared" si="4"/>
        <v>100</v>
      </c>
    </row>
    <row r="43" spans="1:10" ht="12">
      <c r="A43" s="452" t="s">
        <v>776</v>
      </c>
      <c r="B43" s="481" t="s">
        <v>481</v>
      </c>
      <c r="C43" s="459">
        <v>21717.827325025908</v>
      </c>
      <c r="D43" s="459">
        <v>4576.0866253061649</v>
      </c>
      <c r="E43" s="459">
        <v>5756.4026702125266</v>
      </c>
      <c r="F43" s="459">
        <f t="shared" si="0"/>
        <v>27474.229995238435</v>
      </c>
      <c r="G43" s="703">
        <f t="shared" si="1"/>
        <v>79.047992714590478</v>
      </c>
      <c r="H43" s="703">
        <f t="shared" si="2"/>
        <v>21.070646509989718</v>
      </c>
      <c r="I43" s="648">
        <f t="shared" si="3"/>
        <v>20.952007285409529</v>
      </c>
      <c r="J43" s="704">
        <f t="shared" si="4"/>
        <v>100</v>
      </c>
    </row>
    <row r="44" spans="1:10" ht="12">
      <c r="A44" s="452" t="s">
        <v>777</v>
      </c>
      <c r="B44" s="481" t="s">
        <v>482</v>
      </c>
      <c r="C44" s="459">
        <v>75165.438714607095</v>
      </c>
      <c r="D44" s="459">
        <v>22768.623070333022</v>
      </c>
      <c r="E44" s="459">
        <v>38769.647157227118</v>
      </c>
      <c r="F44" s="459">
        <f t="shared" si="0"/>
        <v>113935.08587183422</v>
      </c>
      <c r="G44" s="703">
        <f t="shared" si="1"/>
        <v>65.972161375435164</v>
      </c>
      <c r="H44" s="703">
        <f t="shared" si="2"/>
        <v>30.291345942624474</v>
      </c>
      <c r="I44" s="648">
        <f t="shared" si="3"/>
        <v>34.027838624564836</v>
      </c>
      <c r="J44" s="704">
        <f t="shared" si="4"/>
        <v>100</v>
      </c>
    </row>
    <row r="45" spans="1:10" ht="12">
      <c r="A45" s="452" t="s">
        <v>483</v>
      </c>
      <c r="B45" s="481" t="s">
        <v>484</v>
      </c>
      <c r="C45" s="459">
        <v>150033.39532927386</v>
      </c>
      <c r="D45" s="459">
        <v>3227.0144650876309</v>
      </c>
      <c r="E45" s="459">
        <v>3994.6768134004387</v>
      </c>
      <c r="F45" s="459">
        <f t="shared" si="0"/>
        <v>154028.0721426743</v>
      </c>
      <c r="G45" s="703">
        <f t="shared" si="1"/>
        <v>97.406526772794891</v>
      </c>
      <c r="H45" s="703">
        <f t="shared" si="2"/>
        <v>2.1508641179554706</v>
      </c>
      <c r="I45" s="648">
        <f t="shared" si="3"/>
        <v>2.593473227205116</v>
      </c>
      <c r="J45" s="704">
        <f t="shared" si="4"/>
        <v>100</v>
      </c>
    </row>
    <row r="46" spans="1:10" ht="12">
      <c r="A46" s="452" t="s">
        <v>485</v>
      </c>
      <c r="B46" s="481" t="s">
        <v>486</v>
      </c>
      <c r="C46" s="459">
        <v>83556.246304000655</v>
      </c>
      <c r="D46" s="459">
        <v>6734.929512782478</v>
      </c>
      <c r="E46" s="459">
        <v>7801.3916419566294</v>
      </c>
      <c r="F46" s="459">
        <f t="shared" si="0"/>
        <v>91357.637945957278</v>
      </c>
      <c r="G46" s="703">
        <f t="shared" si="1"/>
        <v>91.460602728617445</v>
      </c>
      <c r="H46" s="703">
        <f t="shared" si="2"/>
        <v>8.0603543250123373</v>
      </c>
      <c r="I46" s="648">
        <f t="shared" si="3"/>
        <v>8.5393972713825548</v>
      </c>
      <c r="J46" s="704">
        <f t="shared" si="4"/>
        <v>100</v>
      </c>
    </row>
    <row r="47" spans="1:10" ht="12">
      <c r="A47" s="452" t="s">
        <v>487</v>
      </c>
      <c r="B47" s="481" t="s">
        <v>488</v>
      </c>
      <c r="C47" s="459">
        <v>66767.651684262208</v>
      </c>
      <c r="D47" s="459">
        <v>14324.63649593509</v>
      </c>
      <c r="E47" s="459">
        <v>8383.935181670824</v>
      </c>
      <c r="F47" s="459">
        <f t="shared" si="0"/>
        <v>75151.58686593303</v>
      </c>
      <c r="G47" s="703">
        <f t="shared" si="1"/>
        <v>88.843967863742691</v>
      </c>
      <c r="H47" s="703">
        <f t="shared" si="2"/>
        <v>21.454456064554908</v>
      </c>
      <c r="I47" s="648">
        <f t="shared" si="3"/>
        <v>11.15603213625732</v>
      </c>
      <c r="J47" s="704">
        <f t="shared" si="4"/>
        <v>100</v>
      </c>
    </row>
    <row r="48" spans="1:10" ht="12">
      <c r="A48" s="452" t="s">
        <v>489</v>
      </c>
      <c r="B48" s="481" t="s">
        <v>490</v>
      </c>
      <c r="C48" s="459">
        <v>116371.8506543492</v>
      </c>
      <c r="D48" s="459">
        <v>57835.934789892643</v>
      </c>
      <c r="E48" s="459">
        <v>35702.987111428076</v>
      </c>
      <c r="F48" s="459">
        <f t="shared" si="0"/>
        <v>152074.83776577728</v>
      </c>
      <c r="G48" s="703">
        <f t="shared" si="1"/>
        <v>76.522751800388477</v>
      </c>
      <c r="H48" s="703">
        <f t="shared" si="2"/>
        <v>49.699248112568469</v>
      </c>
      <c r="I48" s="648">
        <f t="shared" si="3"/>
        <v>23.477248199611513</v>
      </c>
      <c r="J48" s="704">
        <f t="shared" si="4"/>
        <v>100</v>
      </c>
    </row>
    <row r="49" spans="1:10" ht="12">
      <c r="A49" s="452" t="s">
        <v>491</v>
      </c>
      <c r="B49" s="481" t="s">
        <v>492</v>
      </c>
      <c r="C49" s="459">
        <v>245968.58992500696</v>
      </c>
      <c r="D49" s="459">
        <v>15789.663797987387</v>
      </c>
      <c r="E49" s="459">
        <v>17693.827089921109</v>
      </c>
      <c r="F49" s="459">
        <f t="shared" si="0"/>
        <v>263662.41701492807</v>
      </c>
      <c r="G49" s="703">
        <f t="shared" si="1"/>
        <v>93.289211526525861</v>
      </c>
      <c r="H49" s="703">
        <f t="shared" si="2"/>
        <v>6.4193821669675293</v>
      </c>
      <c r="I49" s="648">
        <f t="shared" si="3"/>
        <v>6.710788473474139</v>
      </c>
      <c r="J49" s="704">
        <f t="shared" si="4"/>
        <v>100</v>
      </c>
    </row>
    <row r="50" spans="1:10" ht="12">
      <c r="A50" s="452" t="s">
        <v>268</v>
      </c>
      <c r="B50" s="481" t="s">
        <v>493</v>
      </c>
      <c r="C50" s="459">
        <v>79741.094541914994</v>
      </c>
      <c r="D50" s="459">
        <v>14171.057421285115</v>
      </c>
      <c r="E50" s="459">
        <v>21228.895317404247</v>
      </c>
      <c r="F50" s="459">
        <f t="shared" si="0"/>
        <v>100969.98985931923</v>
      </c>
      <c r="G50" s="703">
        <f t="shared" si="1"/>
        <v>78.975044617730177</v>
      </c>
      <c r="H50" s="703">
        <f t="shared" si="2"/>
        <v>17.771335473500756</v>
      </c>
      <c r="I50" s="648">
        <f t="shared" si="3"/>
        <v>21.024955382269837</v>
      </c>
      <c r="J50" s="704">
        <f t="shared" si="4"/>
        <v>100</v>
      </c>
    </row>
    <row r="51" spans="1:10" ht="12">
      <c r="A51" s="452" t="s">
        <v>494</v>
      </c>
      <c r="B51" s="481" t="s">
        <v>495</v>
      </c>
      <c r="C51" s="459">
        <v>175832.48243831901</v>
      </c>
      <c r="D51" s="459">
        <v>65824.30917562783</v>
      </c>
      <c r="E51" s="459">
        <v>303139.8714375883</v>
      </c>
      <c r="F51" s="459">
        <f t="shared" si="0"/>
        <v>478972.35387590731</v>
      </c>
      <c r="G51" s="703">
        <f t="shared" si="1"/>
        <v>36.710361467725527</v>
      </c>
      <c r="H51" s="703">
        <f t="shared" si="2"/>
        <v>37.43580723130529</v>
      </c>
      <c r="I51" s="648">
        <f t="shared" si="3"/>
        <v>63.289638532274473</v>
      </c>
      <c r="J51" s="704">
        <f t="shared" si="4"/>
        <v>100</v>
      </c>
    </row>
    <row r="52" spans="1:10" ht="12">
      <c r="A52" s="452" t="s">
        <v>579</v>
      </c>
      <c r="B52" s="481" t="s">
        <v>496</v>
      </c>
      <c r="C52" s="459">
        <v>76327.685075982808</v>
      </c>
      <c r="D52" s="459">
        <v>71490.709097493789</v>
      </c>
      <c r="E52" s="459">
        <v>17528.145046829024</v>
      </c>
      <c r="F52" s="459">
        <f t="shared" si="0"/>
        <v>93855.830122811836</v>
      </c>
      <c r="G52" s="703">
        <f t="shared" si="1"/>
        <v>81.32439399460516</v>
      </c>
      <c r="H52" s="703">
        <f t="shared" si="2"/>
        <v>93.662881333720662</v>
      </c>
      <c r="I52" s="648">
        <f t="shared" si="3"/>
        <v>18.675606005394837</v>
      </c>
      <c r="J52" s="704">
        <f t="shared" si="4"/>
        <v>100</v>
      </c>
    </row>
    <row r="53" spans="1:10" ht="12">
      <c r="A53" s="452" t="s">
        <v>269</v>
      </c>
      <c r="B53" s="481" t="s">
        <v>539</v>
      </c>
      <c r="C53" s="459">
        <v>429626.20091686823</v>
      </c>
      <c r="D53" s="459">
        <v>177357.22157536028</v>
      </c>
      <c r="E53" s="459">
        <v>92826.401770417913</v>
      </c>
      <c r="F53" s="459">
        <f t="shared" si="0"/>
        <v>522452.60268728615</v>
      </c>
      <c r="G53" s="703">
        <f t="shared" si="1"/>
        <v>82.232569750259401</v>
      </c>
      <c r="H53" s="703">
        <f t="shared" si="2"/>
        <v>41.281751717390847</v>
      </c>
      <c r="I53" s="648">
        <f t="shared" si="3"/>
        <v>17.767430249740592</v>
      </c>
      <c r="J53" s="704">
        <f t="shared" si="4"/>
        <v>100</v>
      </c>
    </row>
    <row r="54" spans="1:10" ht="12">
      <c r="A54" s="452" t="s">
        <v>374</v>
      </c>
      <c r="B54" s="481" t="s">
        <v>498</v>
      </c>
      <c r="C54" s="459">
        <v>171315.87442612567</v>
      </c>
      <c r="D54" s="459">
        <v>83677.567000528346</v>
      </c>
      <c r="E54" s="459">
        <v>92899.987601352914</v>
      </c>
      <c r="F54" s="459">
        <f t="shared" si="0"/>
        <v>264215.86202747858</v>
      </c>
      <c r="G54" s="703">
        <f t="shared" si="1"/>
        <v>64.839360177516042</v>
      </c>
      <c r="H54" s="703">
        <f t="shared" si="2"/>
        <v>48.844024105081722</v>
      </c>
      <c r="I54" s="648">
        <f t="shared" si="3"/>
        <v>35.160639822483958</v>
      </c>
      <c r="J54" s="704">
        <f t="shared" si="4"/>
        <v>100</v>
      </c>
    </row>
    <row r="55" spans="1:10" ht="12">
      <c r="A55" s="452" t="s">
        <v>499</v>
      </c>
      <c r="B55" s="481" t="s">
        <v>500</v>
      </c>
      <c r="C55" s="459">
        <v>47717.488081804724</v>
      </c>
      <c r="D55" s="459">
        <v>12891.755201498312</v>
      </c>
      <c r="E55" s="459">
        <v>15030.213951389676</v>
      </c>
      <c r="F55" s="459">
        <f t="shared" si="0"/>
        <v>62747.7020331944</v>
      </c>
      <c r="G55" s="703">
        <f t="shared" si="1"/>
        <v>76.046590609105522</v>
      </c>
      <c r="H55" s="703">
        <f t="shared" si="2"/>
        <v>27.0168353778331</v>
      </c>
      <c r="I55" s="648">
        <f t="shared" si="3"/>
        <v>23.953409390894482</v>
      </c>
      <c r="J55" s="704">
        <f t="shared" si="4"/>
        <v>100</v>
      </c>
    </row>
    <row r="56" spans="1:10" ht="12">
      <c r="A56" s="452" t="s">
        <v>501</v>
      </c>
      <c r="B56" s="481" t="s">
        <v>502</v>
      </c>
      <c r="C56" s="459">
        <v>110478.09122745383</v>
      </c>
      <c r="D56" s="459">
        <v>11614.531596836492</v>
      </c>
      <c r="E56" s="459">
        <v>13413.340564735514</v>
      </c>
      <c r="F56" s="459">
        <f t="shared" si="0"/>
        <v>123891.43179218934</v>
      </c>
      <c r="G56" s="703">
        <f t="shared" si="1"/>
        <v>89.173310558526339</v>
      </c>
      <c r="H56" s="703">
        <f t="shared" si="2"/>
        <v>10.512972724089098</v>
      </c>
      <c r="I56" s="648">
        <f t="shared" si="3"/>
        <v>10.826689441473667</v>
      </c>
      <c r="J56" s="704">
        <f t="shared" si="4"/>
        <v>100</v>
      </c>
    </row>
    <row r="57" spans="1:10" ht="12">
      <c r="A57" s="452" t="s">
        <v>778</v>
      </c>
      <c r="B57" s="481" t="s">
        <v>503</v>
      </c>
      <c r="C57" s="459">
        <v>1539.8557846684123</v>
      </c>
      <c r="D57" s="459">
        <v>348.25998639766146</v>
      </c>
      <c r="E57" s="459">
        <v>347.92784835100719</v>
      </c>
      <c r="F57" s="459">
        <f t="shared" si="0"/>
        <v>1887.7836330194195</v>
      </c>
      <c r="G57" s="703">
        <f t="shared" si="1"/>
        <v>81.569506045853714</v>
      </c>
      <c r="H57" s="703">
        <f t="shared" si="2"/>
        <v>22.616402773890588</v>
      </c>
      <c r="I57" s="648">
        <f t="shared" si="3"/>
        <v>18.430493954146286</v>
      </c>
      <c r="J57" s="704">
        <f t="shared" si="4"/>
        <v>100</v>
      </c>
    </row>
    <row r="58" spans="1:10" ht="12">
      <c r="A58" s="452" t="s">
        <v>779</v>
      </c>
      <c r="B58" s="481" t="s">
        <v>504</v>
      </c>
      <c r="C58" s="459">
        <v>29416.963729048963</v>
      </c>
      <c r="D58" s="459">
        <v>6110.4251473030545</v>
      </c>
      <c r="E58" s="459">
        <v>7088.6681939241835</v>
      </c>
      <c r="F58" s="459">
        <f t="shared" si="0"/>
        <v>36505.631922973145</v>
      </c>
      <c r="G58" s="703">
        <f t="shared" si="1"/>
        <v>80.581987434483352</v>
      </c>
      <c r="H58" s="703">
        <f t="shared" si="2"/>
        <v>20.771773741112067</v>
      </c>
      <c r="I58" s="648">
        <f t="shared" si="3"/>
        <v>19.418012565516651</v>
      </c>
      <c r="J58" s="704">
        <f t="shared" si="4"/>
        <v>100</v>
      </c>
    </row>
    <row r="59" spans="1:10" ht="12">
      <c r="A59" s="452" t="s">
        <v>780</v>
      </c>
      <c r="B59" s="481" t="s">
        <v>505</v>
      </c>
      <c r="C59" s="459">
        <v>30739.186635972732</v>
      </c>
      <c r="D59" s="459">
        <v>5778.8890390678907</v>
      </c>
      <c r="E59" s="459">
        <v>7428.8477896686045</v>
      </c>
      <c r="F59" s="459">
        <f t="shared" si="0"/>
        <v>38168.034425641337</v>
      </c>
      <c r="G59" s="703">
        <f t="shared" si="1"/>
        <v>80.536467487888515</v>
      </c>
      <c r="H59" s="703">
        <f t="shared" si="2"/>
        <v>18.799746094469228</v>
      </c>
      <c r="I59" s="648">
        <f t="shared" si="3"/>
        <v>19.463532512111485</v>
      </c>
      <c r="J59" s="704">
        <f t="shared" si="4"/>
        <v>100</v>
      </c>
    </row>
    <row r="60" spans="1:10" ht="12">
      <c r="A60" s="452" t="s">
        <v>375</v>
      </c>
      <c r="B60" s="481" t="s">
        <v>506</v>
      </c>
      <c r="C60" s="459">
        <v>28057.641632297236</v>
      </c>
      <c r="D60" s="459">
        <v>11254.729234320284</v>
      </c>
      <c r="E60" s="459">
        <v>12546.790511303336</v>
      </c>
      <c r="F60" s="459">
        <f t="shared" si="0"/>
        <v>40604.43214360057</v>
      </c>
      <c r="G60" s="703">
        <f t="shared" si="1"/>
        <v>69.099948333396995</v>
      </c>
      <c r="H60" s="703">
        <f t="shared" si="2"/>
        <v>40.112883975839694</v>
      </c>
      <c r="I60" s="648">
        <f t="shared" si="3"/>
        <v>30.900051666603012</v>
      </c>
      <c r="J60" s="704">
        <f t="shared" si="4"/>
        <v>100</v>
      </c>
    </row>
    <row r="61" spans="1:10" ht="12">
      <c r="A61" s="452" t="s">
        <v>507</v>
      </c>
      <c r="B61" s="481" t="s">
        <v>508</v>
      </c>
      <c r="C61" s="459">
        <v>46190.231278675965</v>
      </c>
      <c r="D61" s="459">
        <v>10568.364365569772</v>
      </c>
      <c r="E61" s="459">
        <v>9353.6629566101528</v>
      </c>
      <c r="F61" s="459">
        <f t="shared" si="0"/>
        <v>55543.89423528612</v>
      </c>
      <c r="G61" s="703">
        <f t="shared" si="1"/>
        <v>83.159871871807056</v>
      </c>
      <c r="H61" s="703">
        <f t="shared" si="2"/>
        <v>22.880085405523246</v>
      </c>
      <c r="I61" s="648">
        <f t="shared" si="3"/>
        <v>16.840128128192937</v>
      </c>
      <c r="J61" s="704">
        <f t="shared" si="4"/>
        <v>100</v>
      </c>
    </row>
    <row r="62" spans="1:10" ht="12">
      <c r="A62" s="452" t="s">
        <v>509</v>
      </c>
      <c r="B62" s="481" t="s">
        <v>510</v>
      </c>
      <c r="C62" s="459">
        <v>43219.761586812987</v>
      </c>
      <c r="D62" s="459">
        <v>4061.1947470481587</v>
      </c>
      <c r="E62" s="459">
        <v>3854.0256538636927</v>
      </c>
      <c r="F62" s="459">
        <f t="shared" si="0"/>
        <v>47073.787240676676</v>
      </c>
      <c r="G62" s="703">
        <f t="shared" si="1"/>
        <v>91.812798842466179</v>
      </c>
      <c r="H62" s="703">
        <f t="shared" si="2"/>
        <v>9.3966153396998191</v>
      </c>
      <c r="I62" s="648">
        <f t="shared" si="3"/>
        <v>8.1872011575338277</v>
      </c>
      <c r="J62" s="704">
        <f t="shared" si="4"/>
        <v>100</v>
      </c>
    </row>
    <row r="63" spans="1:10" ht="12">
      <c r="A63" s="452" t="s">
        <v>511</v>
      </c>
      <c r="B63" s="481" t="s">
        <v>512</v>
      </c>
      <c r="C63" s="459">
        <v>118567.98699419496</v>
      </c>
      <c r="D63" s="459">
        <v>50768.379254542713</v>
      </c>
      <c r="E63" s="459">
        <v>65090.363935511341</v>
      </c>
      <c r="F63" s="459">
        <f t="shared" si="0"/>
        <v>183658.3509297063</v>
      </c>
      <c r="G63" s="703">
        <f t="shared" si="1"/>
        <v>64.558995762504622</v>
      </c>
      <c r="H63" s="703">
        <f t="shared" si="2"/>
        <v>42.817948201337273</v>
      </c>
      <c r="I63" s="648">
        <f t="shared" si="3"/>
        <v>35.441004237495378</v>
      </c>
      <c r="J63" s="704">
        <f t="shared" si="4"/>
        <v>99.999999999999986</v>
      </c>
    </row>
    <row r="64" spans="1:10" ht="12">
      <c r="A64" s="452" t="s">
        <v>513</v>
      </c>
      <c r="B64" s="481" t="s">
        <v>514</v>
      </c>
      <c r="C64" s="459">
        <v>9902.8259169320554</v>
      </c>
      <c r="D64" s="459">
        <v>6366.6596861503731</v>
      </c>
      <c r="E64" s="459">
        <v>6462.105072241442</v>
      </c>
      <c r="F64" s="459">
        <f t="shared" si="0"/>
        <v>16364.930989173497</v>
      </c>
      <c r="G64" s="703">
        <f t="shared" si="1"/>
        <v>60.5124819865323</v>
      </c>
      <c r="H64" s="703">
        <f t="shared" si="2"/>
        <v>64.291342083117172</v>
      </c>
      <c r="I64" s="648">
        <f t="shared" si="3"/>
        <v>39.487518013467692</v>
      </c>
      <c r="J64" s="704">
        <f t="shared" si="4"/>
        <v>100</v>
      </c>
    </row>
    <row r="65" spans="1:10" ht="12">
      <c r="A65" s="452" t="s">
        <v>515</v>
      </c>
      <c r="B65" s="481" t="s">
        <v>516</v>
      </c>
      <c r="C65" s="459">
        <v>61213.664235248907</v>
      </c>
      <c r="D65" s="459">
        <v>23045.595056693266</v>
      </c>
      <c r="E65" s="459">
        <v>25787.42810025924</v>
      </c>
      <c r="F65" s="459">
        <f t="shared" si="0"/>
        <v>87001.092335508147</v>
      </c>
      <c r="G65" s="703">
        <f t="shared" si="1"/>
        <v>70.359650197478615</v>
      </c>
      <c r="H65" s="703">
        <f t="shared" si="2"/>
        <v>37.647795381317543</v>
      </c>
      <c r="I65" s="648">
        <f t="shared" si="3"/>
        <v>29.640349802521389</v>
      </c>
      <c r="J65" s="704">
        <f t="shared" si="4"/>
        <v>100</v>
      </c>
    </row>
    <row r="66" spans="1:10" ht="12">
      <c r="A66" s="452" t="s">
        <v>517</v>
      </c>
      <c r="B66" s="481" t="s">
        <v>518</v>
      </c>
      <c r="C66" s="459">
        <v>146046.78921855235</v>
      </c>
      <c r="D66" s="459">
        <v>8677.2167794762718</v>
      </c>
      <c r="E66" s="459">
        <v>10350.283777687018</v>
      </c>
      <c r="F66" s="459">
        <f t="shared" si="0"/>
        <v>156397.07299623938</v>
      </c>
      <c r="G66" s="703">
        <f t="shared" si="1"/>
        <v>93.382047643605262</v>
      </c>
      <c r="H66" s="703">
        <f t="shared" si="2"/>
        <v>5.9413951007791157</v>
      </c>
      <c r="I66" s="648">
        <f t="shared" si="3"/>
        <v>6.6179523563947358</v>
      </c>
      <c r="J66" s="704">
        <f t="shared" si="4"/>
        <v>100</v>
      </c>
    </row>
    <row r="67" spans="1:10" ht="12">
      <c r="A67" s="452" t="s">
        <v>519</v>
      </c>
      <c r="B67" s="481" t="s">
        <v>520</v>
      </c>
      <c r="C67" s="459">
        <v>12116.722063011926</v>
      </c>
      <c r="D67" s="459">
        <v>5.8426631069091224</v>
      </c>
      <c r="E67" s="459">
        <v>6.7988875382453244</v>
      </c>
      <c r="F67" s="459">
        <f t="shared" si="0"/>
        <v>12123.520950550172</v>
      </c>
      <c r="G67" s="703">
        <f t="shared" si="1"/>
        <v>99.943919859866</v>
      </c>
      <c r="H67" s="703">
        <f t="shared" si="2"/>
        <v>4.8219832695054629E-2</v>
      </c>
      <c r="I67" s="648">
        <f t="shared" si="3"/>
        <v>5.6080140134015993E-2</v>
      </c>
      <c r="J67" s="704">
        <f t="shared" si="4"/>
        <v>100</v>
      </c>
    </row>
    <row r="68" spans="1:10" ht="12">
      <c r="A68" s="452" t="s">
        <v>521</v>
      </c>
      <c r="B68" s="481" t="s">
        <v>522</v>
      </c>
      <c r="C68" s="459">
        <v>124499.14325558457</v>
      </c>
      <c r="D68" s="459">
        <v>2193.1039032592394</v>
      </c>
      <c r="E68" s="459">
        <v>2039.8353496333509</v>
      </c>
      <c r="F68" s="459">
        <f t="shared" si="0"/>
        <v>126538.97860521791</v>
      </c>
      <c r="G68" s="703">
        <f t="shared" si="1"/>
        <v>98.387978651228636</v>
      </c>
      <c r="H68" s="703">
        <f t="shared" si="2"/>
        <v>1.7615413615795024</v>
      </c>
      <c r="I68" s="648">
        <f t="shared" si="3"/>
        <v>1.6120213487713715</v>
      </c>
      <c r="J68" s="704">
        <f t="shared" si="4"/>
        <v>100</v>
      </c>
    </row>
    <row r="69" spans="1:10" ht="12">
      <c r="A69" s="452" t="s">
        <v>523</v>
      </c>
      <c r="B69" s="481" t="s">
        <v>524</v>
      </c>
      <c r="C69" s="459">
        <v>126825.65267378373</v>
      </c>
      <c r="D69" s="459">
        <v>488.80850153434051</v>
      </c>
      <c r="E69" s="459">
        <v>489.2822526198031</v>
      </c>
      <c r="F69" s="459">
        <f t="shared" si="0"/>
        <v>127314.93492640353</v>
      </c>
      <c r="G69" s="703">
        <f t="shared" si="1"/>
        <v>99.615691393234712</v>
      </c>
      <c r="H69" s="703">
        <f t="shared" si="2"/>
        <v>0.38541769052956171</v>
      </c>
      <c r="I69" s="648">
        <f t="shared" si="3"/>
        <v>0.38430860676529482</v>
      </c>
      <c r="J69" s="704">
        <f t="shared" si="4"/>
        <v>100</v>
      </c>
    </row>
    <row r="70" spans="1:10" ht="12">
      <c r="A70" s="452" t="s">
        <v>525</v>
      </c>
      <c r="B70" s="481" t="s">
        <v>526</v>
      </c>
      <c r="C70" s="459">
        <v>66692.687343983285</v>
      </c>
      <c r="D70" s="685" t="s">
        <v>1005</v>
      </c>
      <c r="E70" s="685" t="s">
        <v>1005</v>
      </c>
      <c r="F70" s="459">
        <f>C70</f>
        <v>66692.687343983285</v>
      </c>
      <c r="G70" s="703">
        <f t="shared" si="1"/>
        <v>100</v>
      </c>
      <c r="H70" s="705" t="s">
        <v>1169</v>
      </c>
      <c r="I70" s="705" t="s">
        <v>1169</v>
      </c>
      <c r="J70" s="704">
        <f t="shared" si="4"/>
        <v>100</v>
      </c>
    </row>
    <row r="71" spans="1:10" ht="12">
      <c r="A71" s="452" t="s">
        <v>527</v>
      </c>
      <c r="B71" s="481" t="s">
        <v>528</v>
      </c>
      <c r="C71" s="459">
        <v>61342.200270281137</v>
      </c>
      <c r="D71" s="459">
        <v>2845.9354075832075</v>
      </c>
      <c r="E71" s="459">
        <v>2707.2381224732221</v>
      </c>
      <c r="F71" s="459">
        <f t="shared" si="0"/>
        <v>64049.43839275436</v>
      </c>
      <c r="G71" s="703">
        <f t="shared" si="1"/>
        <v>95.773205526218192</v>
      </c>
      <c r="H71" s="703">
        <f t="shared" si="2"/>
        <v>4.639441355288322</v>
      </c>
      <c r="I71" s="648">
        <f t="shared" si="3"/>
        <v>4.226794473781804</v>
      </c>
      <c r="J71" s="704">
        <f t="shared" si="4"/>
        <v>100</v>
      </c>
    </row>
    <row r="72" spans="1:10" ht="12">
      <c r="A72" s="452" t="s">
        <v>529</v>
      </c>
      <c r="B72" s="481" t="s">
        <v>530</v>
      </c>
      <c r="C72" s="459">
        <v>1228.5156427179861</v>
      </c>
      <c r="D72" s="459">
        <v>86.317875649037262</v>
      </c>
      <c r="E72" s="459">
        <v>105.4808444272246</v>
      </c>
      <c r="F72" s="459">
        <f t="shared" si="0"/>
        <v>1333.9964871452107</v>
      </c>
      <c r="G72" s="703">
        <f t="shared" si="1"/>
        <v>92.092869400806549</v>
      </c>
      <c r="H72" s="703">
        <f t="shared" si="2"/>
        <v>7.026192638301807</v>
      </c>
      <c r="I72" s="648">
        <f t="shared" si="3"/>
        <v>7.9071305991934446</v>
      </c>
      <c r="J72" s="704">
        <f t="shared" si="4"/>
        <v>100.00000000000001</v>
      </c>
    </row>
    <row r="73" spans="1:10" ht="12">
      <c r="A73" s="452" t="s">
        <v>531</v>
      </c>
      <c r="B73" s="481" t="s">
        <v>532</v>
      </c>
      <c r="C73" s="459">
        <v>82265.572471133724</v>
      </c>
      <c r="D73" s="459">
        <v>6459.9030245252206</v>
      </c>
      <c r="E73" s="459">
        <v>7833.7758495306116</v>
      </c>
      <c r="F73" s="459">
        <f t="shared" ref="F73" si="5">C73+E73</f>
        <v>90099.348320664343</v>
      </c>
      <c r="G73" s="703">
        <f>C73*100/$F73</f>
        <v>91.305402319170895</v>
      </c>
      <c r="H73" s="703">
        <f>D73*100/C73</f>
        <v>7.8524987190625151</v>
      </c>
      <c r="I73" s="648">
        <f>E73*100/$F73</f>
        <v>8.6945976808290961</v>
      </c>
      <c r="J73" s="704">
        <f>F73*100/$F73</f>
        <v>99.999999999999986</v>
      </c>
    </row>
    <row r="74" spans="1:10" ht="12">
      <c r="A74" s="452" t="s">
        <v>533</v>
      </c>
      <c r="B74" s="482" t="s">
        <v>534</v>
      </c>
      <c r="C74" s="483">
        <f>SUM(C8:C73)</f>
        <v>10533856.024957648</v>
      </c>
      <c r="D74" s="483">
        <f t="shared" ref="D74:F74" si="6">SUM(D8:D73)</f>
        <v>5151972.0737820398</v>
      </c>
      <c r="E74" s="483">
        <f t="shared" si="6"/>
        <v>7044917.8667118205</v>
      </c>
      <c r="F74" s="483">
        <f t="shared" si="6"/>
        <v>17578773.891669463</v>
      </c>
      <c r="G74" s="703">
        <f>C74*100/$F74</f>
        <v>59.923724429663523</v>
      </c>
      <c r="H74" s="703">
        <f>D74*100/C74</f>
        <v>48.908700304765688</v>
      </c>
      <c r="I74" s="648">
        <f>E74*100/$F74</f>
        <v>40.076275570336499</v>
      </c>
      <c r="J74" s="704">
        <f>F74*100/$F74</f>
        <v>100</v>
      </c>
    </row>
    <row r="75" spans="1:10">
      <c r="B75" s="51" t="s">
        <v>754</v>
      </c>
      <c r="C75" s="486"/>
      <c r="D75" s="486"/>
      <c r="E75" s="486"/>
      <c r="F75" s="486"/>
      <c r="G75" s="493"/>
    </row>
    <row r="76" spans="1:10">
      <c r="B76" s="451" t="s">
        <v>429</v>
      </c>
      <c r="C76" s="486"/>
      <c r="D76" s="486"/>
      <c r="E76" s="486"/>
      <c r="F76" s="486"/>
      <c r="G76" s="493"/>
    </row>
    <row r="77" spans="1:10">
      <c r="C77" s="486"/>
      <c r="D77" s="486"/>
      <c r="E77" s="486"/>
      <c r="F77" s="486"/>
      <c r="G77" s="493"/>
    </row>
    <row r="78" spans="1:10">
      <c r="B78" s="485"/>
      <c r="C78" s="486"/>
      <c r="D78" s="486"/>
      <c r="E78" s="486"/>
      <c r="F78" s="486"/>
      <c r="G78" s="493"/>
    </row>
    <row r="79" spans="1:10">
      <c r="B79" s="485"/>
    </row>
    <row r="80" spans="1:10">
      <c r="B80" s="485"/>
    </row>
    <row r="81" spans="2:2">
      <c r="B81" s="485"/>
    </row>
    <row r="82" spans="2:2">
      <c r="B82" s="485"/>
    </row>
    <row r="83" spans="2:2">
      <c r="B83" s="485"/>
    </row>
    <row r="84" spans="2:2">
      <c r="B84" s="485"/>
    </row>
    <row r="85" spans="2:2">
      <c r="B85" s="485"/>
    </row>
    <row r="86" spans="2:2">
      <c r="B86" s="485"/>
    </row>
    <row r="87" spans="2:2">
      <c r="B87" s="485"/>
    </row>
    <row r="88" spans="2:2">
      <c r="B88" s="485"/>
    </row>
    <row r="89" spans="2:2">
      <c r="B89" s="485"/>
    </row>
    <row r="90" spans="2:2">
      <c r="B90" s="485"/>
    </row>
    <row r="91" spans="2:2">
      <c r="B91" s="485"/>
    </row>
    <row r="92" spans="2:2">
      <c r="B92" s="485"/>
    </row>
    <row r="93" spans="2:2">
      <c r="B93" s="485"/>
    </row>
    <row r="94" spans="2:2">
      <c r="B94" s="485"/>
    </row>
    <row r="95" spans="2:2">
      <c r="B95" s="485"/>
    </row>
    <row r="96" spans="2:2">
      <c r="B96" s="485"/>
    </row>
    <row r="97" spans="2:2">
      <c r="B97" s="485"/>
    </row>
    <row r="98" spans="2:2">
      <c r="B98" s="485"/>
    </row>
    <row r="99" spans="2:2">
      <c r="B99" s="485"/>
    </row>
    <row r="100" spans="2:2">
      <c r="B100" s="485"/>
    </row>
    <row r="101" spans="2:2">
      <c r="B101" s="485"/>
    </row>
    <row r="102" spans="2:2">
      <c r="B102" s="485"/>
    </row>
    <row r="103" spans="2:2">
      <c r="B103" s="485"/>
    </row>
    <row r="104" spans="2:2">
      <c r="B104" s="485"/>
    </row>
    <row r="105" spans="2:2">
      <c r="B105" s="485"/>
    </row>
    <row r="106" spans="2:2">
      <c r="B106" s="485"/>
    </row>
    <row r="107" spans="2:2">
      <c r="B107" s="485"/>
    </row>
    <row r="108" spans="2:2">
      <c r="B108" s="485"/>
    </row>
    <row r="109" spans="2:2">
      <c r="B109" s="485"/>
    </row>
    <row r="110" spans="2:2">
      <c r="B110" s="485"/>
    </row>
    <row r="111" spans="2:2">
      <c r="B111" s="485"/>
    </row>
    <row r="112" spans="2:2">
      <c r="B112" s="485"/>
    </row>
    <row r="113" spans="2:2">
      <c r="B113" s="485"/>
    </row>
    <row r="114" spans="2:2">
      <c r="B114" s="485"/>
    </row>
    <row r="115" spans="2:2">
      <c r="B115" s="485"/>
    </row>
    <row r="116" spans="2:2">
      <c r="B116" s="485"/>
    </row>
    <row r="117" spans="2:2">
      <c r="B117" s="485"/>
    </row>
    <row r="118" spans="2:2">
      <c r="B118" s="485"/>
    </row>
    <row r="119" spans="2:2">
      <c r="B119" s="485"/>
    </row>
    <row r="120" spans="2:2">
      <c r="B120" s="485"/>
    </row>
    <row r="121" spans="2:2">
      <c r="B121" s="485"/>
    </row>
    <row r="122" spans="2:2">
      <c r="B122" s="485"/>
    </row>
    <row r="123" spans="2:2">
      <c r="B123" s="485"/>
    </row>
    <row r="124" spans="2:2">
      <c r="B124" s="485"/>
    </row>
    <row r="125" spans="2:2">
      <c r="B125" s="485"/>
    </row>
    <row r="126" spans="2:2">
      <c r="B126" s="485"/>
    </row>
    <row r="127" spans="2:2">
      <c r="B127" s="485"/>
    </row>
    <row r="128" spans="2:2">
      <c r="B128" s="485"/>
    </row>
    <row r="129" spans="2:2">
      <c r="B129" s="485"/>
    </row>
    <row r="130" spans="2:2">
      <c r="B130" s="485"/>
    </row>
    <row r="131" spans="2:2">
      <c r="B131" s="485"/>
    </row>
    <row r="132" spans="2:2">
      <c r="B132" s="485"/>
    </row>
    <row r="133" spans="2:2">
      <c r="B133" s="485"/>
    </row>
    <row r="134" spans="2:2">
      <c r="B134" s="485"/>
    </row>
    <row r="135" spans="2:2">
      <c r="B135" s="485"/>
    </row>
    <row r="136" spans="2:2">
      <c r="B136" s="485"/>
    </row>
    <row r="137" spans="2:2">
      <c r="B137" s="485"/>
    </row>
    <row r="138" spans="2:2">
      <c r="B138" s="485"/>
    </row>
    <row r="139" spans="2:2">
      <c r="B139" s="485"/>
    </row>
    <row r="140" spans="2:2">
      <c r="B140" s="485"/>
    </row>
    <row r="141" spans="2:2">
      <c r="B141" s="485"/>
    </row>
    <row r="142" spans="2:2">
      <c r="B142" s="485"/>
    </row>
    <row r="143" spans="2:2">
      <c r="B143" s="485"/>
    </row>
    <row r="144" spans="2:2">
      <c r="B144" s="485"/>
    </row>
    <row r="145" spans="2:2">
      <c r="B145" s="485"/>
    </row>
    <row r="146" spans="2:2">
      <c r="B146" s="485"/>
    </row>
    <row r="147" spans="2:2">
      <c r="B147" s="485"/>
    </row>
    <row r="148" spans="2:2">
      <c r="B148" s="485"/>
    </row>
    <row r="149" spans="2:2">
      <c r="B149" s="485"/>
    </row>
    <row r="150" spans="2:2">
      <c r="B150" s="485"/>
    </row>
    <row r="151" spans="2:2">
      <c r="B151" s="485"/>
    </row>
    <row r="152" spans="2:2">
      <c r="B152" s="485"/>
    </row>
    <row r="153" spans="2:2">
      <c r="B153" s="485"/>
    </row>
    <row r="154" spans="2:2">
      <c r="B154" s="485"/>
    </row>
    <row r="155" spans="2:2">
      <c r="B155" s="485"/>
    </row>
    <row r="156" spans="2:2">
      <c r="B156" s="485"/>
    </row>
    <row r="157" spans="2:2">
      <c r="B157" s="485"/>
    </row>
    <row r="158" spans="2:2">
      <c r="B158" s="485"/>
    </row>
    <row r="159" spans="2:2">
      <c r="B159" s="485"/>
    </row>
    <row r="160" spans="2:2">
      <c r="B160" s="485"/>
    </row>
    <row r="161" spans="2:2">
      <c r="B161" s="485"/>
    </row>
    <row r="162" spans="2:2">
      <c r="B162" s="485"/>
    </row>
    <row r="163" spans="2:2">
      <c r="B163" s="485"/>
    </row>
    <row r="164" spans="2:2">
      <c r="B164" s="485"/>
    </row>
    <row r="165" spans="2:2">
      <c r="B165" s="485"/>
    </row>
    <row r="166" spans="2:2">
      <c r="B166" s="485"/>
    </row>
    <row r="167" spans="2:2">
      <c r="B167" s="485"/>
    </row>
    <row r="168" spans="2:2">
      <c r="B168" s="485"/>
    </row>
    <row r="169" spans="2:2">
      <c r="B169" s="485"/>
    </row>
    <row r="170" spans="2:2">
      <c r="B170" s="485"/>
    </row>
    <row r="171" spans="2:2">
      <c r="B171" s="485"/>
    </row>
    <row r="172" spans="2:2">
      <c r="B172" s="485"/>
    </row>
    <row r="173" spans="2:2">
      <c r="B173" s="485"/>
    </row>
    <row r="174" spans="2:2">
      <c r="B174" s="485"/>
    </row>
    <row r="175" spans="2:2">
      <c r="B175" s="485"/>
    </row>
    <row r="176" spans="2:2">
      <c r="B176" s="485"/>
    </row>
    <row r="177" spans="2:2">
      <c r="B177" s="485"/>
    </row>
    <row r="178" spans="2:2">
      <c r="B178" s="485"/>
    </row>
    <row r="179" spans="2:2">
      <c r="B179" s="485"/>
    </row>
    <row r="180" spans="2:2">
      <c r="B180" s="485"/>
    </row>
    <row r="181" spans="2:2">
      <c r="B181" s="485"/>
    </row>
    <row r="182" spans="2:2">
      <c r="B182" s="485"/>
    </row>
    <row r="183" spans="2:2">
      <c r="B183" s="485"/>
    </row>
    <row r="184" spans="2:2">
      <c r="B184" s="485"/>
    </row>
    <row r="185" spans="2:2">
      <c r="B185" s="485"/>
    </row>
    <row r="186" spans="2:2">
      <c r="B186" s="485"/>
    </row>
    <row r="187" spans="2:2">
      <c r="B187" s="485"/>
    </row>
    <row r="188" spans="2:2">
      <c r="B188" s="485"/>
    </row>
    <row r="189" spans="2:2">
      <c r="B189" s="485"/>
    </row>
    <row r="190" spans="2:2">
      <c r="B190" s="485"/>
    </row>
    <row r="191" spans="2:2">
      <c r="B191" s="485"/>
    </row>
    <row r="192" spans="2:2">
      <c r="B192" s="485"/>
    </row>
    <row r="193" spans="2:2">
      <c r="B193" s="485"/>
    </row>
    <row r="194" spans="2:2">
      <c r="B194" s="485"/>
    </row>
    <row r="195" spans="2:2">
      <c r="B195" s="485"/>
    </row>
    <row r="196" spans="2:2">
      <c r="B196" s="485"/>
    </row>
    <row r="197" spans="2:2">
      <c r="B197" s="485"/>
    </row>
    <row r="198" spans="2:2">
      <c r="B198" s="485"/>
    </row>
    <row r="199" spans="2:2">
      <c r="B199" s="485"/>
    </row>
    <row r="200" spans="2:2">
      <c r="B200" s="485"/>
    </row>
    <row r="201" spans="2:2">
      <c r="B201" s="485"/>
    </row>
    <row r="202" spans="2:2">
      <c r="B202" s="485"/>
    </row>
    <row r="203" spans="2:2">
      <c r="B203" s="485"/>
    </row>
    <row r="204" spans="2:2">
      <c r="B204" s="485"/>
    </row>
    <row r="205" spans="2:2">
      <c r="B205" s="485"/>
    </row>
    <row r="206" spans="2:2">
      <c r="B206" s="485"/>
    </row>
    <row r="207" spans="2:2">
      <c r="B207" s="485"/>
    </row>
    <row r="208" spans="2:2">
      <c r="B208" s="485"/>
    </row>
    <row r="209" spans="2:2">
      <c r="B209" s="485"/>
    </row>
    <row r="210" spans="2:2">
      <c r="B210" s="485"/>
    </row>
    <row r="211" spans="2:2">
      <c r="B211" s="485"/>
    </row>
    <row r="212" spans="2:2">
      <c r="B212" s="485"/>
    </row>
    <row r="213" spans="2:2">
      <c r="B213" s="485"/>
    </row>
    <row r="214" spans="2:2">
      <c r="B214" s="485"/>
    </row>
    <row r="215" spans="2:2">
      <c r="B215" s="485"/>
    </row>
    <row r="216" spans="2:2">
      <c r="B216" s="485"/>
    </row>
    <row r="217" spans="2:2">
      <c r="B217" s="485"/>
    </row>
    <row r="218" spans="2:2">
      <c r="B218" s="485"/>
    </row>
    <row r="219" spans="2:2">
      <c r="B219" s="485"/>
    </row>
    <row r="220" spans="2:2">
      <c r="B220" s="485"/>
    </row>
    <row r="221" spans="2:2">
      <c r="B221" s="485"/>
    </row>
    <row r="222" spans="2:2">
      <c r="B222" s="485"/>
    </row>
    <row r="223" spans="2:2">
      <c r="B223" s="485"/>
    </row>
    <row r="224" spans="2:2">
      <c r="B224" s="485"/>
    </row>
    <row r="225" spans="2:2">
      <c r="B225" s="485"/>
    </row>
    <row r="226" spans="2:2">
      <c r="B226" s="485"/>
    </row>
    <row r="227" spans="2:2">
      <c r="B227" s="485"/>
    </row>
    <row r="228" spans="2:2">
      <c r="B228" s="485"/>
    </row>
    <row r="229" spans="2:2">
      <c r="B229" s="485"/>
    </row>
    <row r="230" spans="2:2">
      <c r="B230" s="485"/>
    </row>
    <row r="231" spans="2:2">
      <c r="B231" s="485"/>
    </row>
    <row r="232" spans="2:2">
      <c r="B232" s="485"/>
    </row>
    <row r="233" spans="2:2">
      <c r="B233" s="485"/>
    </row>
    <row r="234" spans="2:2">
      <c r="B234" s="485"/>
    </row>
    <row r="235" spans="2:2">
      <c r="B235" s="485"/>
    </row>
    <row r="236" spans="2:2">
      <c r="B236" s="485"/>
    </row>
    <row r="237" spans="2:2">
      <c r="B237" s="485"/>
    </row>
    <row r="238" spans="2:2">
      <c r="B238" s="485"/>
    </row>
    <row r="239" spans="2:2">
      <c r="B239" s="485"/>
    </row>
    <row r="240" spans="2:2">
      <c r="B240" s="485"/>
    </row>
    <row r="241" spans="2:2">
      <c r="B241" s="485"/>
    </row>
    <row r="242" spans="2:2">
      <c r="B242" s="485"/>
    </row>
    <row r="243" spans="2:2">
      <c r="B243" s="485"/>
    </row>
    <row r="244" spans="2:2">
      <c r="B244" s="485"/>
    </row>
    <row r="245" spans="2:2">
      <c r="B245" s="485"/>
    </row>
    <row r="246" spans="2:2">
      <c r="B246" s="485"/>
    </row>
    <row r="247" spans="2:2">
      <c r="B247" s="485"/>
    </row>
    <row r="248" spans="2:2">
      <c r="B248" s="485"/>
    </row>
    <row r="249" spans="2:2">
      <c r="B249" s="485"/>
    </row>
    <row r="250" spans="2:2">
      <c r="B250" s="485"/>
    </row>
    <row r="251" spans="2:2">
      <c r="B251" s="485"/>
    </row>
    <row r="252" spans="2:2">
      <c r="B252" s="485"/>
    </row>
    <row r="253" spans="2:2">
      <c r="B253" s="485"/>
    </row>
    <row r="254" spans="2:2">
      <c r="B254" s="485"/>
    </row>
    <row r="255" spans="2:2">
      <c r="B255" s="485"/>
    </row>
    <row r="256" spans="2:2">
      <c r="B256" s="485"/>
    </row>
    <row r="257" spans="2:2">
      <c r="B257" s="485"/>
    </row>
    <row r="258" spans="2:2">
      <c r="B258" s="485"/>
    </row>
    <row r="259" spans="2:2">
      <c r="B259" s="485"/>
    </row>
    <row r="260" spans="2:2">
      <c r="B260" s="485"/>
    </row>
    <row r="261" spans="2:2">
      <c r="B261" s="485"/>
    </row>
    <row r="262" spans="2:2">
      <c r="B262" s="485"/>
    </row>
    <row r="263" spans="2:2">
      <c r="B263" s="485"/>
    </row>
    <row r="264" spans="2:2">
      <c r="B264" s="485"/>
    </row>
    <row r="265" spans="2:2">
      <c r="B265" s="485"/>
    </row>
    <row r="266" spans="2:2">
      <c r="B266" s="485"/>
    </row>
    <row r="267" spans="2:2">
      <c r="B267" s="485"/>
    </row>
    <row r="268" spans="2:2">
      <c r="B268" s="485"/>
    </row>
    <row r="269" spans="2:2">
      <c r="B269" s="485"/>
    </row>
    <row r="270" spans="2:2">
      <c r="B270" s="485"/>
    </row>
    <row r="271" spans="2:2">
      <c r="B271" s="485"/>
    </row>
    <row r="272" spans="2:2">
      <c r="B272" s="485"/>
    </row>
    <row r="273" spans="2:2">
      <c r="B273" s="485"/>
    </row>
    <row r="274" spans="2:2">
      <c r="B274" s="485"/>
    </row>
  </sheetData>
  <mergeCells count="11">
    <mergeCell ref="C7:F7"/>
    <mergeCell ref="G7:J7"/>
    <mergeCell ref="G5:G6"/>
    <mergeCell ref="I5:I6"/>
    <mergeCell ref="J5:J6"/>
    <mergeCell ref="F5:F6"/>
    <mergeCell ref="C4:F4"/>
    <mergeCell ref="A4:A6"/>
    <mergeCell ref="B4:B6"/>
    <mergeCell ref="C5:C6"/>
    <mergeCell ref="E5:E6"/>
  </mergeCells>
  <phoneticPr fontId="13" type="noConversion"/>
  <pageMargins left="0.59055118110236227" right="0.59055118110236227" top="0.78740157480314965" bottom="0.39370078740157483" header="0.11811023622047245" footer="0.11811023622047245"/>
  <pageSetup paperSize="9" scale="75" orientation="portrait" r:id="rId1"/>
  <headerFooter alignWithMargins="0">
    <oddHeader>&amp;RTeil 2</oddHeader>
    <oddFooter>&amp;LStatistisches Bundesamt, Umweltnutzung und Wirtschaft, Tabellenband, 2014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Y1663"/>
  <sheetViews>
    <sheetView workbookViewId="0"/>
  </sheetViews>
  <sheetFormatPr baseColWidth="10" defaultRowHeight="11.25"/>
  <cols>
    <col min="1" max="1" width="3.85546875" style="21" customWidth="1"/>
    <col min="2" max="2" width="9.5703125" style="21" customWidth="1"/>
    <col min="3" max="3" width="52.7109375" style="21" customWidth="1"/>
    <col min="4" max="21" width="11.7109375" style="21" customWidth="1"/>
    <col min="22" max="22" width="12.85546875" style="21" customWidth="1"/>
    <col min="23" max="16384" width="11.42578125" style="21"/>
  </cols>
  <sheetData>
    <row r="1" spans="1:25" s="24" customFormat="1" ht="19.5" customHeight="1">
      <c r="A1" s="34" t="s">
        <v>1176</v>
      </c>
      <c r="B1" s="82"/>
      <c r="C1" s="82"/>
      <c r="D1" s="55"/>
      <c r="E1" s="55"/>
      <c r="F1" s="55"/>
      <c r="J1" s="34"/>
      <c r="K1" s="34"/>
      <c r="L1" s="34"/>
      <c r="M1" s="34"/>
      <c r="N1" s="34"/>
      <c r="O1" s="34"/>
      <c r="P1" s="55"/>
      <c r="Q1" s="55"/>
      <c r="R1" s="55"/>
      <c r="S1" s="55"/>
      <c r="T1" s="55"/>
      <c r="U1" s="55"/>
      <c r="V1" s="25"/>
    </row>
    <row r="2" spans="1:25" s="24" customFormat="1" ht="15" customHeight="1">
      <c r="A2" s="639" t="s">
        <v>53</v>
      </c>
      <c r="B2" s="202"/>
      <c r="C2" s="55"/>
      <c r="D2" s="55"/>
      <c r="E2" s="55"/>
      <c r="F2" s="55"/>
      <c r="J2" s="55"/>
      <c r="K2" s="55"/>
      <c r="L2" s="55"/>
      <c r="M2" s="186"/>
      <c r="N2" s="155"/>
      <c r="O2" s="55"/>
      <c r="P2" s="55"/>
      <c r="Q2" s="55"/>
      <c r="R2" s="498"/>
      <c r="S2" s="498"/>
      <c r="T2" s="498"/>
      <c r="U2" s="498"/>
      <c r="V2" s="510"/>
      <c r="W2" s="35"/>
      <c r="X2" s="35"/>
      <c r="Y2" s="35"/>
    </row>
    <row r="3" spans="1:25" ht="12" customHeight="1">
      <c r="C3" s="27"/>
      <c r="D3" s="189"/>
      <c r="M3" s="187"/>
      <c r="R3" s="429"/>
      <c r="S3" s="429"/>
      <c r="T3" s="429"/>
      <c r="U3" s="429"/>
      <c r="V3" s="511"/>
      <c r="W3" s="28"/>
      <c r="X3" s="28"/>
      <c r="Y3" s="28"/>
    </row>
    <row r="4" spans="1:25" s="28" customFormat="1" ht="30" customHeight="1">
      <c r="A4" s="44" t="s">
        <v>781</v>
      </c>
      <c r="B4" s="45" t="s">
        <v>580</v>
      </c>
      <c r="C4" s="45" t="s">
        <v>591</v>
      </c>
      <c r="D4" s="146">
        <v>1995</v>
      </c>
      <c r="E4" s="47">
        <v>1996</v>
      </c>
      <c r="F4" s="45">
        <v>1997</v>
      </c>
      <c r="G4" s="46">
        <v>1998</v>
      </c>
      <c r="H4" s="45">
        <v>1999</v>
      </c>
      <c r="I4" s="47">
        <v>2000</v>
      </c>
      <c r="J4" s="45">
        <v>2001</v>
      </c>
      <c r="K4" s="46">
        <v>2002</v>
      </c>
      <c r="L4" s="45">
        <v>2003</v>
      </c>
      <c r="M4" s="46">
        <v>2004</v>
      </c>
      <c r="N4" s="46">
        <v>2005</v>
      </c>
      <c r="O4" s="46">
        <v>2006</v>
      </c>
      <c r="P4" s="46">
        <v>2007</v>
      </c>
      <c r="Q4" s="46">
        <v>2008</v>
      </c>
      <c r="R4" s="46">
        <v>2009</v>
      </c>
      <c r="S4" s="46">
        <v>2010</v>
      </c>
      <c r="T4" s="46">
        <v>2011</v>
      </c>
      <c r="U4" s="46">
        <v>2012</v>
      </c>
      <c r="V4" s="61"/>
    </row>
    <row r="5" spans="1:25" s="361" customFormat="1" ht="5.0999999999999996" customHeight="1">
      <c r="A5" s="254"/>
      <c r="B5" s="318"/>
      <c r="C5" s="321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61"/>
    </row>
    <row r="6" spans="1:25" s="52" customFormat="1" ht="12.75" customHeight="1">
      <c r="A6" s="79">
        <v>1</v>
      </c>
      <c r="B6" s="98" t="s">
        <v>178</v>
      </c>
      <c r="C6" s="385" t="s">
        <v>332</v>
      </c>
      <c r="D6" s="589">
        <v>233552.77127747572</v>
      </c>
      <c r="E6" s="589">
        <v>194126.00491779132</v>
      </c>
      <c r="F6" s="589">
        <v>171318.11053220561</v>
      </c>
      <c r="G6" s="589">
        <v>205058.15346643637</v>
      </c>
      <c r="H6" s="589">
        <v>155026.47620457405</v>
      </c>
      <c r="I6" s="589">
        <v>149879.13706455869</v>
      </c>
      <c r="J6" s="589">
        <v>155241.97500732384</v>
      </c>
      <c r="K6" s="589">
        <v>152243.00235734758</v>
      </c>
      <c r="L6" s="589">
        <v>147304.74665195565</v>
      </c>
      <c r="M6" s="589">
        <v>144910.9216777395</v>
      </c>
      <c r="N6" s="589">
        <v>147361.76172296927</v>
      </c>
      <c r="O6" s="589">
        <v>149872.1615889961</v>
      </c>
      <c r="P6" s="589">
        <v>144667.22668629396</v>
      </c>
      <c r="Q6" s="589">
        <v>150274.06910513449</v>
      </c>
      <c r="R6" s="589">
        <v>156802.28606779798</v>
      </c>
      <c r="S6" s="589">
        <v>179048.77139630675</v>
      </c>
      <c r="T6" s="589">
        <v>177243.77929492691</v>
      </c>
      <c r="U6" s="589">
        <v>190531.56730316117</v>
      </c>
      <c r="V6" s="49"/>
    </row>
    <row r="7" spans="1:25" s="52" customFormat="1" ht="12.75" customHeight="1">
      <c r="A7" s="79">
        <v>2</v>
      </c>
      <c r="B7" s="386" t="s">
        <v>762</v>
      </c>
      <c r="C7" s="387" t="s">
        <v>333</v>
      </c>
      <c r="D7" s="589">
        <v>230118.8686486815</v>
      </c>
      <c r="E7" s="589">
        <v>191002.89497257277</v>
      </c>
      <c r="F7" s="589">
        <v>168250.14167017996</v>
      </c>
      <c r="G7" s="589">
        <v>201972.35293985988</v>
      </c>
      <c r="H7" s="589">
        <v>152012.10536103632</v>
      </c>
      <c r="I7" s="589">
        <v>147056.48105067617</v>
      </c>
      <c r="J7" s="589">
        <v>152543.14914938188</v>
      </c>
      <c r="K7" s="589">
        <v>149640.54733059561</v>
      </c>
      <c r="L7" s="589">
        <v>144743.64963483415</v>
      </c>
      <c r="M7" s="589">
        <v>142390.56032645615</v>
      </c>
      <c r="N7" s="589">
        <v>144345.72460818681</v>
      </c>
      <c r="O7" s="589">
        <v>146801.04502973385</v>
      </c>
      <c r="P7" s="589">
        <v>141188.20979168609</v>
      </c>
      <c r="Q7" s="589">
        <v>146823.44061217271</v>
      </c>
      <c r="R7" s="589">
        <v>153282.12411370064</v>
      </c>
      <c r="S7" s="589">
        <v>175520.37017557901</v>
      </c>
      <c r="T7" s="589">
        <v>173895.08537931979</v>
      </c>
      <c r="U7" s="589">
        <v>187227.2503662995</v>
      </c>
      <c r="V7" s="49"/>
    </row>
    <row r="8" spans="1:25" s="52" customFormat="1" ht="12.75" customHeight="1">
      <c r="A8" s="79">
        <v>3</v>
      </c>
      <c r="B8" s="386" t="s">
        <v>763</v>
      </c>
      <c r="C8" s="387" t="s">
        <v>334</v>
      </c>
      <c r="D8" s="589">
        <v>2387.9312984135727</v>
      </c>
      <c r="E8" s="589">
        <v>2092.3211912715196</v>
      </c>
      <c r="F8" s="589">
        <v>2049.1802385710553</v>
      </c>
      <c r="G8" s="589">
        <v>2079.0361449439042</v>
      </c>
      <c r="H8" s="589">
        <v>2022.8442238088696</v>
      </c>
      <c r="I8" s="589">
        <v>1838.1723367075019</v>
      </c>
      <c r="J8" s="589">
        <v>1730.4278238653742</v>
      </c>
      <c r="K8" s="589">
        <v>1625.4603104182402</v>
      </c>
      <c r="L8" s="589">
        <v>1603.6249723596866</v>
      </c>
      <c r="M8" s="589">
        <v>1550.7239013180063</v>
      </c>
      <c r="N8" s="589">
        <v>2050.9307713050903</v>
      </c>
      <c r="O8" s="589">
        <v>2119.1780032020247</v>
      </c>
      <c r="P8" s="589">
        <v>2441.8800174719422</v>
      </c>
      <c r="Q8" s="589">
        <v>2404.8741962565782</v>
      </c>
      <c r="R8" s="589">
        <v>2436.5238415228282</v>
      </c>
      <c r="S8" s="589">
        <v>2454.7570407720173</v>
      </c>
      <c r="T8" s="589">
        <v>2325.2864351337407</v>
      </c>
      <c r="U8" s="589">
        <v>2294.0108553746854</v>
      </c>
      <c r="V8" s="49"/>
    </row>
    <row r="9" spans="1:25" s="52" customFormat="1" ht="12.75" customHeight="1">
      <c r="A9" s="79">
        <v>4</v>
      </c>
      <c r="B9" s="386" t="s">
        <v>179</v>
      </c>
      <c r="C9" s="387" t="s">
        <v>335</v>
      </c>
      <c r="D9" s="589">
        <v>1045.9713303806363</v>
      </c>
      <c r="E9" s="589">
        <v>1030.7887539470478</v>
      </c>
      <c r="F9" s="589">
        <v>1018.7886234546007</v>
      </c>
      <c r="G9" s="589">
        <v>1006.7643816325937</v>
      </c>
      <c r="H9" s="589">
        <v>991.5266197288712</v>
      </c>
      <c r="I9" s="589">
        <v>984.48367717500412</v>
      </c>
      <c r="J9" s="589">
        <v>968.39803407659372</v>
      </c>
      <c r="K9" s="589">
        <v>976.99471633370706</v>
      </c>
      <c r="L9" s="589">
        <v>957.47204476181082</v>
      </c>
      <c r="M9" s="589">
        <v>969.63744996534444</v>
      </c>
      <c r="N9" s="589">
        <v>965.1063434773796</v>
      </c>
      <c r="O9" s="589">
        <v>951.93855606021702</v>
      </c>
      <c r="P9" s="589">
        <v>1037.1368771359364</v>
      </c>
      <c r="Q9" s="589">
        <v>1045.7542967052225</v>
      </c>
      <c r="R9" s="589">
        <v>1083.6381125744829</v>
      </c>
      <c r="S9" s="589">
        <v>1073.6441799557408</v>
      </c>
      <c r="T9" s="589">
        <v>1023.407480473361</v>
      </c>
      <c r="U9" s="589">
        <v>1010.3060814869941</v>
      </c>
      <c r="V9" s="49"/>
    </row>
    <row r="10" spans="1:25" s="52" customFormat="1" ht="12.75" customHeight="1">
      <c r="A10" s="79">
        <v>5</v>
      </c>
      <c r="B10" s="98" t="s">
        <v>181</v>
      </c>
      <c r="C10" s="385" t="s">
        <v>336</v>
      </c>
      <c r="D10" s="589">
        <v>77349.857208569549</v>
      </c>
      <c r="E10" s="589">
        <v>73915.446916603294</v>
      </c>
      <c r="F10" s="589">
        <v>61698.098134727639</v>
      </c>
      <c r="G10" s="589">
        <v>58777.759892207745</v>
      </c>
      <c r="H10" s="589">
        <v>54131.831315474883</v>
      </c>
      <c r="I10" s="589">
        <v>48304.33948015068</v>
      </c>
      <c r="J10" s="589">
        <v>47103.271589029799</v>
      </c>
      <c r="K10" s="589">
        <v>44876.608508022269</v>
      </c>
      <c r="L10" s="589">
        <v>40012.767115744085</v>
      </c>
      <c r="M10" s="589">
        <v>57362.966897160455</v>
      </c>
      <c r="N10" s="589">
        <v>45930.795734442101</v>
      </c>
      <c r="O10" s="589">
        <v>38282.687985934564</v>
      </c>
      <c r="P10" s="589">
        <v>39148.950812913114</v>
      </c>
      <c r="Q10" s="589">
        <v>42568.670636449147</v>
      </c>
      <c r="R10" s="589">
        <v>39542.556652220272</v>
      </c>
      <c r="S10" s="589">
        <v>39751.26481187014</v>
      </c>
      <c r="T10" s="589">
        <v>54480.399608333646</v>
      </c>
      <c r="U10" s="589">
        <v>29600.560928653693</v>
      </c>
      <c r="V10" s="49"/>
    </row>
    <row r="11" spans="1:25" s="52" customFormat="1" ht="12.75" customHeight="1">
      <c r="A11" s="79">
        <v>6</v>
      </c>
      <c r="B11" s="386" t="s">
        <v>764</v>
      </c>
      <c r="C11" s="387" t="s">
        <v>29</v>
      </c>
      <c r="D11" s="589">
        <v>26156.063458541827</v>
      </c>
      <c r="E11" s="589">
        <v>22424.856257104479</v>
      </c>
      <c r="F11" s="589">
        <v>22488.718912681856</v>
      </c>
      <c r="G11" s="589">
        <v>19366.89175801845</v>
      </c>
      <c r="H11" s="589">
        <v>13456.986214114297</v>
      </c>
      <c r="I11" s="589">
        <v>10665.227798772346</v>
      </c>
      <c r="J11" s="589">
        <v>9471.2970638594325</v>
      </c>
      <c r="K11" s="589">
        <v>10823.596230833517</v>
      </c>
      <c r="L11" s="589">
        <v>17474.243049043973</v>
      </c>
      <c r="M11" s="589">
        <v>26269.53380104743</v>
      </c>
      <c r="N11" s="589">
        <v>16939.292802300595</v>
      </c>
      <c r="O11" s="589">
        <v>15660.76197256577</v>
      </c>
      <c r="P11" s="589">
        <v>17807.739012059483</v>
      </c>
      <c r="Q11" s="589">
        <v>17336.762205343603</v>
      </c>
      <c r="R11" s="589">
        <v>18360.465431169112</v>
      </c>
      <c r="S11" s="589">
        <v>18376.153438721674</v>
      </c>
      <c r="T11" s="589">
        <v>35072.53038339944</v>
      </c>
      <c r="U11" s="589">
        <v>11494.979562952436</v>
      </c>
      <c r="V11" s="49"/>
    </row>
    <row r="12" spans="1:25" s="52" customFormat="1" ht="12.75" customHeight="1">
      <c r="A12" s="79">
        <v>7</v>
      </c>
      <c r="B12" s="386" t="s">
        <v>182</v>
      </c>
      <c r="C12" s="387" t="s">
        <v>337</v>
      </c>
      <c r="D12" s="589">
        <v>19857.557706881144</v>
      </c>
      <c r="E12" s="589">
        <v>24657.042398969257</v>
      </c>
      <c r="F12" s="589">
        <v>22454.135300932816</v>
      </c>
      <c r="G12" s="589">
        <v>23223.32950385621</v>
      </c>
      <c r="H12" s="589">
        <v>22660.184156800013</v>
      </c>
      <c r="I12" s="589">
        <v>22032.941316749628</v>
      </c>
      <c r="J12" s="589">
        <v>20897.489150562775</v>
      </c>
      <c r="K12" s="589">
        <v>18594.287024249352</v>
      </c>
      <c r="L12" s="589">
        <v>8411.9135506359216</v>
      </c>
      <c r="M12" s="589">
        <v>9712.0874453062097</v>
      </c>
      <c r="N12" s="589">
        <v>14832.520565099141</v>
      </c>
      <c r="O12" s="589">
        <v>9552.1543023150844</v>
      </c>
      <c r="P12" s="589">
        <v>8555.8663134217022</v>
      </c>
      <c r="Q12" s="589">
        <v>8587.5592231308983</v>
      </c>
      <c r="R12" s="589">
        <v>8802.0935472561105</v>
      </c>
      <c r="S12" s="589">
        <v>8990.7545675788515</v>
      </c>
      <c r="T12" s="589">
        <v>8964.9557644457036</v>
      </c>
      <c r="U12" s="589">
        <v>8596.9824709826025</v>
      </c>
      <c r="V12" s="49"/>
    </row>
    <row r="13" spans="1:25" s="52" customFormat="1" ht="12.75" customHeight="1">
      <c r="A13" s="79">
        <v>8</v>
      </c>
      <c r="B13" s="386" t="s">
        <v>183</v>
      </c>
      <c r="C13" s="387" t="s">
        <v>338</v>
      </c>
      <c r="D13" s="589">
        <v>31336.236043146579</v>
      </c>
      <c r="E13" s="589">
        <v>26833.548260529558</v>
      </c>
      <c r="F13" s="589">
        <v>16755.243921112968</v>
      </c>
      <c r="G13" s="589">
        <v>16187.538630333087</v>
      </c>
      <c r="H13" s="589">
        <v>18014.660944560572</v>
      </c>
      <c r="I13" s="589">
        <v>15606.170364628708</v>
      </c>
      <c r="J13" s="589">
        <v>16734.485374607593</v>
      </c>
      <c r="K13" s="589">
        <v>15458.725252939399</v>
      </c>
      <c r="L13" s="589">
        <v>14126.610516064187</v>
      </c>
      <c r="M13" s="589">
        <v>21381.345650806816</v>
      </c>
      <c r="N13" s="589">
        <v>14158.982367042361</v>
      </c>
      <c r="O13" s="589">
        <v>13069.771711053714</v>
      </c>
      <c r="P13" s="589">
        <v>12785.345487431925</v>
      </c>
      <c r="Q13" s="589">
        <v>16644.349207974647</v>
      </c>
      <c r="R13" s="589">
        <v>12379.997673795053</v>
      </c>
      <c r="S13" s="589">
        <v>12384.356805569614</v>
      </c>
      <c r="T13" s="589">
        <v>10442.913460488502</v>
      </c>
      <c r="U13" s="589">
        <v>9508.5988947186543</v>
      </c>
      <c r="V13" s="49"/>
    </row>
    <row r="14" spans="1:25" s="52" customFormat="1" ht="12.75" customHeight="1">
      <c r="A14" s="79">
        <v>9</v>
      </c>
      <c r="B14" s="98" t="s">
        <v>184</v>
      </c>
      <c r="C14" s="385" t="s">
        <v>56</v>
      </c>
      <c r="D14" s="589">
        <v>2146881.8392765177</v>
      </c>
      <c r="E14" s="589">
        <v>2132449.6172642033</v>
      </c>
      <c r="F14" s="589">
        <v>2098127.8691799827</v>
      </c>
      <c r="G14" s="589">
        <v>2052400.4870094061</v>
      </c>
      <c r="H14" s="589">
        <v>2019398.7930700365</v>
      </c>
      <c r="I14" s="589">
        <v>2077117.840468731</v>
      </c>
      <c r="J14" s="589">
        <v>2021591.3522279898</v>
      </c>
      <c r="K14" s="589">
        <v>1993362.3800762377</v>
      </c>
      <c r="L14" s="589">
        <v>2048411.7955531324</v>
      </c>
      <c r="M14" s="589">
        <v>2079549.3013346943</v>
      </c>
      <c r="N14" s="589">
        <v>2005435.6300815649</v>
      </c>
      <c r="O14" s="589">
        <v>1994871.5369531643</v>
      </c>
      <c r="P14" s="589">
        <v>2043109.8662757042</v>
      </c>
      <c r="Q14" s="589">
        <v>2040985.103154989</v>
      </c>
      <c r="R14" s="589">
        <v>1821465.8786234271</v>
      </c>
      <c r="S14" s="589">
        <v>2045424.1130815849</v>
      </c>
      <c r="T14" s="589">
        <v>2047913.4842219753</v>
      </c>
      <c r="U14" s="589">
        <v>1954342.0854039162</v>
      </c>
      <c r="V14" s="49"/>
    </row>
    <row r="15" spans="1:25" s="52" customFormat="1" ht="12.75" customHeight="1">
      <c r="A15" s="79">
        <v>10</v>
      </c>
      <c r="B15" s="386" t="s">
        <v>185</v>
      </c>
      <c r="C15" s="387" t="s">
        <v>339</v>
      </c>
      <c r="D15" s="589">
        <v>167752.34396536971</v>
      </c>
      <c r="E15" s="589">
        <v>172166.36688665446</v>
      </c>
      <c r="F15" s="589">
        <v>165990.48725812588</v>
      </c>
      <c r="G15" s="589">
        <v>165244.02054523953</v>
      </c>
      <c r="H15" s="589">
        <v>164682.95741313271</v>
      </c>
      <c r="I15" s="589">
        <v>157997.01014792922</v>
      </c>
      <c r="J15" s="589">
        <v>162006.56649560106</v>
      </c>
      <c r="K15" s="589">
        <v>159745.61917372674</v>
      </c>
      <c r="L15" s="589">
        <v>157438.00612701615</v>
      </c>
      <c r="M15" s="589">
        <v>155109.11097580474</v>
      </c>
      <c r="N15" s="589">
        <v>152394.78039050318</v>
      </c>
      <c r="O15" s="589">
        <v>151205.45951890684</v>
      </c>
      <c r="P15" s="589">
        <v>148080.96484722404</v>
      </c>
      <c r="Q15" s="589">
        <v>143476.16173709644</v>
      </c>
      <c r="R15" s="589">
        <v>142655.68133581177</v>
      </c>
      <c r="S15" s="589">
        <v>154476.12226336348</v>
      </c>
      <c r="T15" s="589">
        <v>146443.96947209665</v>
      </c>
      <c r="U15" s="589">
        <v>146922.39768295371</v>
      </c>
      <c r="V15" s="49"/>
    </row>
    <row r="16" spans="1:25" s="52" customFormat="1" ht="12.75" customHeight="1">
      <c r="A16" s="79">
        <v>11</v>
      </c>
      <c r="B16" s="98" t="s">
        <v>186</v>
      </c>
      <c r="C16" s="387" t="s">
        <v>340</v>
      </c>
      <c r="D16" s="589">
        <v>41337.569944969771</v>
      </c>
      <c r="E16" s="589">
        <v>41624.184827818957</v>
      </c>
      <c r="F16" s="589">
        <v>38257.374335338391</v>
      </c>
      <c r="G16" s="589">
        <v>36196.308835589116</v>
      </c>
      <c r="H16" s="589">
        <v>32524.033549151849</v>
      </c>
      <c r="I16" s="589">
        <v>31063.189460783396</v>
      </c>
      <c r="J16" s="589">
        <v>30332.136977561582</v>
      </c>
      <c r="K16" s="589">
        <v>27240.056285244038</v>
      </c>
      <c r="L16" s="589">
        <v>29936.598907238589</v>
      </c>
      <c r="M16" s="589">
        <v>26019.644489981627</v>
      </c>
      <c r="N16" s="589">
        <v>26367.955160525551</v>
      </c>
      <c r="O16" s="589">
        <v>22410.8555358538</v>
      </c>
      <c r="P16" s="589">
        <v>21622.274806286252</v>
      </c>
      <c r="Q16" s="589">
        <v>19016.859990664358</v>
      </c>
      <c r="R16" s="589">
        <v>16421.491404641649</v>
      </c>
      <c r="S16" s="589">
        <v>16140.730744768431</v>
      </c>
      <c r="T16" s="589">
        <v>15403.917388287189</v>
      </c>
      <c r="U16" s="589">
        <v>14969.717697130871</v>
      </c>
      <c r="V16" s="49"/>
    </row>
    <row r="17" spans="1:22" s="52" customFormat="1" ht="12.75" customHeight="1">
      <c r="A17" s="79">
        <v>12</v>
      </c>
      <c r="B17" s="98">
        <v>16</v>
      </c>
      <c r="C17" s="387" t="s">
        <v>341</v>
      </c>
      <c r="D17" s="589">
        <v>24087.282445536388</v>
      </c>
      <c r="E17" s="589">
        <v>24010.237241437324</v>
      </c>
      <c r="F17" s="589">
        <v>22200.173412260116</v>
      </c>
      <c r="G17" s="589">
        <v>23856.09900115152</v>
      </c>
      <c r="H17" s="589">
        <v>24373.428386380219</v>
      </c>
      <c r="I17" s="589">
        <v>25665.212301440282</v>
      </c>
      <c r="J17" s="589">
        <v>26228.658281239048</v>
      </c>
      <c r="K17" s="589">
        <v>23241.514718213632</v>
      </c>
      <c r="L17" s="589">
        <v>35669.634341650883</v>
      </c>
      <c r="M17" s="589">
        <v>45615.427846653613</v>
      </c>
      <c r="N17" s="589">
        <v>47201.779731584764</v>
      </c>
      <c r="O17" s="589">
        <v>42982.532516836152</v>
      </c>
      <c r="P17" s="589">
        <v>48404.437201109024</v>
      </c>
      <c r="Q17" s="589">
        <v>48944.930248975499</v>
      </c>
      <c r="R17" s="589">
        <v>49945.217809966627</v>
      </c>
      <c r="S17" s="589">
        <v>65608.090871269</v>
      </c>
      <c r="T17" s="589">
        <v>70937.146945714892</v>
      </c>
      <c r="U17" s="589">
        <v>46423.503008867439</v>
      </c>
      <c r="V17" s="49"/>
    </row>
    <row r="18" spans="1:22" s="52" customFormat="1" ht="12.75" customHeight="1">
      <c r="A18" s="79">
        <v>13</v>
      </c>
      <c r="B18" s="98">
        <v>17</v>
      </c>
      <c r="C18" s="387" t="s">
        <v>187</v>
      </c>
      <c r="D18" s="589">
        <v>120413.95049163602</v>
      </c>
      <c r="E18" s="589">
        <v>115227.8862080532</v>
      </c>
      <c r="F18" s="589">
        <v>115647.63085561972</v>
      </c>
      <c r="G18" s="589">
        <v>106778.03705342511</v>
      </c>
      <c r="H18" s="589">
        <v>117714.42921363746</v>
      </c>
      <c r="I18" s="589">
        <v>118941.84032325556</v>
      </c>
      <c r="J18" s="589">
        <v>115184.5565661539</v>
      </c>
      <c r="K18" s="589">
        <v>110206.75605332406</v>
      </c>
      <c r="L18" s="589">
        <v>125218.10515576825</v>
      </c>
      <c r="M18" s="589">
        <v>117638.69804408593</v>
      </c>
      <c r="N18" s="589">
        <v>215183.8201580687</v>
      </c>
      <c r="O18" s="589">
        <v>133559.67237826285</v>
      </c>
      <c r="P18" s="589">
        <v>148157.94433766944</v>
      </c>
      <c r="Q18" s="589">
        <v>142314.47206301338</v>
      </c>
      <c r="R18" s="589">
        <v>136457.61067880288</v>
      </c>
      <c r="S18" s="589">
        <v>156048.90677494579</v>
      </c>
      <c r="T18" s="589">
        <v>138361.33064728341</v>
      </c>
      <c r="U18" s="589">
        <v>127245.48284380441</v>
      </c>
      <c r="V18" s="49"/>
    </row>
    <row r="19" spans="1:22" s="52" customFormat="1" ht="12.75" customHeight="1">
      <c r="A19" s="79">
        <v>14</v>
      </c>
      <c r="B19" s="98">
        <v>18</v>
      </c>
      <c r="C19" s="387" t="s">
        <v>342</v>
      </c>
      <c r="D19" s="589">
        <v>9967.7722642734207</v>
      </c>
      <c r="E19" s="589">
        <v>10956.085054400453</v>
      </c>
      <c r="F19" s="589">
        <v>10610.785461831227</v>
      </c>
      <c r="G19" s="589">
        <v>11283.453824644295</v>
      </c>
      <c r="H19" s="589">
        <v>12094.875798593213</v>
      </c>
      <c r="I19" s="589">
        <v>13491.112223058111</v>
      </c>
      <c r="J19" s="589">
        <v>14607.620906550714</v>
      </c>
      <c r="K19" s="589">
        <v>14700.569223675995</v>
      </c>
      <c r="L19" s="589">
        <v>13515.196133748286</v>
      </c>
      <c r="M19" s="589">
        <v>13446.575169923648</v>
      </c>
      <c r="N19" s="589">
        <v>13405.90328543422</v>
      </c>
      <c r="O19" s="589">
        <v>12491.297610351168</v>
      </c>
      <c r="P19" s="589">
        <v>12281.458324136665</v>
      </c>
      <c r="Q19" s="589">
        <v>13306.902856862338</v>
      </c>
      <c r="R19" s="589">
        <v>11749.172681518932</v>
      </c>
      <c r="S19" s="589">
        <v>11454.735238346115</v>
      </c>
      <c r="T19" s="589">
        <v>10343.455081667793</v>
      </c>
      <c r="U19" s="589">
        <v>11353.534461492798</v>
      </c>
      <c r="V19" s="49"/>
    </row>
    <row r="20" spans="1:22" s="52" customFormat="1" ht="12.75" customHeight="1">
      <c r="A20" s="79">
        <v>15</v>
      </c>
      <c r="B20" s="98">
        <v>19</v>
      </c>
      <c r="C20" s="387" t="s">
        <v>188</v>
      </c>
      <c r="D20" s="589">
        <v>304346.45489287656</v>
      </c>
      <c r="E20" s="589">
        <v>312864.48538213066</v>
      </c>
      <c r="F20" s="589">
        <v>289913.57619396586</v>
      </c>
      <c r="G20" s="589">
        <v>301749.56430358015</v>
      </c>
      <c r="H20" s="589">
        <v>280630.81297347881</v>
      </c>
      <c r="I20" s="589">
        <v>306950.66804609197</v>
      </c>
      <c r="J20" s="589">
        <v>294710.63415530784</v>
      </c>
      <c r="K20" s="589">
        <v>318231.26758212299</v>
      </c>
      <c r="L20" s="589">
        <v>301908.56483292469</v>
      </c>
      <c r="M20" s="589">
        <v>311628.29564934992</v>
      </c>
      <c r="N20" s="589">
        <v>327528.79297572683</v>
      </c>
      <c r="O20" s="589">
        <v>324114.613592382</v>
      </c>
      <c r="P20" s="589">
        <v>317923.29020089901</v>
      </c>
      <c r="Q20" s="589">
        <v>320756.49818358821</v>
      </c>
      <c r="R20" s="589">
        <v>297633.08526165975</v>
      </c>
      <c r="S20" s="589">
        <v>282936.02158241032</v>
      </c>
      <c r="T20" s="589">
        <v>286734.36278003611</v>
      </c>
      <c r="U20" s="589">
        <v>276519.13122257899</v>
      </c>
      <c r="V20" s="49"/>
    </row>
    <row r="21" spans="1:22" s="52" customFormat="1" ht="12.75" customHeight="1">
      <c r="A21" s="79">
        <v>16</v>
      </c>
      <c r="B21" s="386" t="s">
        <v>189</v>
      </c>
      <c r="C21" s="388" t="s">
        <v>190</v>
      </c>
      <c r="D21" s="589">
        <v>62667.339661524158</v>
      </c>
      <c r="E21" s="589">
        <v>58679.336594749082</v>
      </c>
      <c r="F21" s="589">
        <v>50404.320200467715</v>
      </c>
      <c r="G21" s="589">
        <v>48638.304868373714</v>
      </c>
      <c r="H21" s="589">
        <v>45649.339985894709</v>
      </c>
      <c r="I21" s="589">
        <v>46183.441262260902</v>
      </c>
      <c r="J21" s="589">
        <v>42231.403576328346</v>
      </c>
      <c r="K21" s="589">
        <v>54336.425058099136</v>
      </c>
      <c r="L21" s="589">
        <v>22375.111965632514</v>
      </c>
      <c r="M21" s="589">
        <v>24539.541880116692</v>
      </c>
      <c r="N21" s="589">
        <v>24385.779725634144</v>
      </c>
      <c r="O21" s="589">
        <v>24102.17445710412</v>
      </c>
      <c r="P21" s="589">
        <v>25743.441742473184</v>
      </c>
      <c r="Q21" s="589">
        <v>25350.841974122195</v>
      </c>
      <c r="R21" s="589">
        <v>19321.397669701506</v>
      </c>
      <c r="S21" s="589">
        <v>24742.935369235172</v>
      </c>
      <c r="T21" s="589">
        <v>23962.520187634407</v>
      </c>
      <c r="U21" s="589">
        <v>23021.301727677728</v>
      </c>
      <c r="V21" s="49"/>
    </row>
    <row r="22" spans="1:22" s="52" customFormat="1" ht="12.75" customHeight="1">
      <c r="A22" s="79">
        <v>17</v>
      </c>
      <c r="B22" s="386" t="s">
        <v>191</v>
      </c>
      <c r="C22" s="388" t="s">
        <v>192</v>
      </c>
      <c r="D22" s="589">
        <v>241679.11523135242</v>
      </c>
      <c r="E22" s="589">
        <v>254185.14878738159</v>
      </c>
      <c r="F22" s="589">
        <v>239509.25599349811</v>
      </c>
      <c r="G22" s="589">
        <v>253111.25943520645</v>
      </c>
      <c r="H22" s="589">
        <v>234981.47298758413</v>
      </c>
      <c r="I22" s="589">
        <v>260767.22678383108</v>
      </c>
      <c r="J22" s="589">
        <v>252479.23057897948</v>
      </c>
      <c r="K22" s="589">
        <v>263894.84252402384</v>
      </c>
      <c r="L22" s="589">
        <v>279533.45286729216</v>
      </c>
      <c r="M22" s="589">
        <v>287088.75376923324</v>
      </c>
      <c r="N22" s="589">
        <v>303143.01325009268</v>
      </c>
      <c r="O22" s="589">
        <v>300012.43913527788</v>
      </c>
      <c r="P22" s="589">
        <v>292179.84845842584</v>
      </c>
      <c r="Q22" s="589">
        <v>295405.65620946599</v>
      </c>
      <c r="R22" s="589">
        <v>278311.68759195827</v>
      </c>
      <c r="S22" s="589">
        <v>258193.08621317512</v>
      </c>
      <c r="T22" s="589">
        <v>262771.84259240172</v>
      </c>
      <c r="U22" s="589">
        <v>253497.82949490123</v>
      </c>
      <c r="V22" s="49"/>
    </row>
    <row r="23" spans="1:22" s="52" customFormat="1" ht="12.75" customHeight="1">
      <c r="A23" s="79">
        <v>18</v>
      </c>
      <c r="B23" s="98">
        <v>20</v>
      </c>
      <c r="C23" s="387" t="s">
        <v>193</v>
      </c>
      <c r="D23" s="589">
        <v>299574.1406590871</v>
      </c>
      <c r="E23" s="589">
        <v>293402.02731634967</v>
      </c>
      <c r="F23" s="589">
        <v>287340.79678894702</v>
      </c>
      <c r="G23" s="589">
        <v>232800.07775730171</v>
      </c>
      <c r="H23" s="589">
        <v>248824.19299199345</v>
      </c>
      <c r="I23" s="589">
        <v>253284.14095813045</v>
      </c>
      <c r="J23" s="589">
        <v>249538.31871087957</v>
      </c>
      <c r="K23" s="589">
        <v>261961.29828996953</v>
      </c>
      <c r="L23" s="589">
        <v>241008.5234659432</v>
      </c>
      <c r="M23" s="589">
        <v>266581.47837733995</v>
      </c>
      <c r="N23" s="589">
        <v>208389.14846583756</v>
      </c>
      <c r="O23" s="589">
        <v>204808.51882041187</v>
      </c>
      <c r="P23" s="589">
        <v>251557.40323005969</v>
      </c>
      <c r="Q23" s="589">
        <v>282254.48511580483</v>
      </c>
      <c r="R23" s="589">
        <v>253403.16227079584</v>
      </c>
      <c r="S23" s="589">
        <v>312227.59439485043</v>
      </c>
      <c r="T23" s="589">
        <v>330079.42591453536</v>
      </c>
      <c r="U23" s="589">
        <v>310979.9690066175</v>
      </c>
      <c r="V23" s="49"/>
    </row>
    <row r="24" spans="1:22" s="52" customFormat="1" ht="12.75" customHeight="1">
      <c r="A24" s="79">
        <v>19</v>
      </c>
      <c r="B24" s="98">
        <v>21</v>
      </c>
      <c r="C24" s="387" t="s">
        <v>694</v>
      </c>
      <c r="D24" s="589">
        <v>31776.246018982583</v>
      </c>
      <c r="E24" s="589">
        <v>33420.190207257867</v>
      </c>
      <c r="F24" s="589">
        <v>32972.177656780521</v>
      </c>
      <c r="G24" s="589">
        <v>44267.132895507646</v>
      </c>
      <c r="H24" s="589">
        <v>42361.710170624727</v>
      </c>
      <c r="I24" s="589">
        <v>42441.722010385492</v>
      </c>
      <c r="J24" s="589">
        <v>43826.454147819139</v>
      </c>
      <c r="K24" s="589">
        <v>29351.94368129842</v>
      </c>
      <c r="L24" s="589">
        <v>18580.091202036445</v>
      </c>
      <c r="M24" s="589">
        <v>14531.549718096339</v>
      </c>
      <c r="N24" s="589">
        <v>19255.905334092633</v>
      </c>
      <c r="O24" s="589">
        <v>26120.089465076227</v>
      </c>
      <c r="P24" s="589">
        <v>15828.353157125772</v>
      </c>
      <c r="Q24" s="589">
        <v>17389.66922980038</v>
      </c>
      <c r="R24" s="589">
        <v>15777.320105542598</v>
      </c>
      <c r="S24" s="589">
        <v>6791.4254347538335</v>
      </c>
      <c r="T24" s="589">
        <v>5700.6974452842505</v>
      </c>
      <c r="U24" s="589">
        <v>5364.5201015045632</v>
      </c>
      <c r="V24" s="49"/>
    </row>
    <row r="25" spans="1:22" s="52" customFormat="1" ht="12.75" customHeight="1">
      <c r="A25" s="79">
        <v>20</v>
      </c>
      <c r="B25" s="98">
        <v>22</v>
      </c>
      <c r="C25" s="387" t="s">
        <v>59</v>
      </c>
      <c r="D25" s="589">
        <v>34633.526382795419</v>
      </c>
      <c r="E25" s="589">
        <v>34090.742197609798</v>
      </c>
      <c r="F25" s="589">
        <v>32291.339481216932</v>
      </c>
      <c r="G25" s="589">
        <v>32302.530387867642</v>
      </c>
      <c r="H25" s="589">
        <v>32268.097542245712</v>
      </c>
      <c r="I25" s="589">
        <v>31193.931404888721</v>
      </c>
      <c r="J25" s="589">
        <v>30614.636226256956</v>
      </c>
      <c r="K25" s="589">
        <v>28249.586512881597</v>
      </c>
      <c r="L25" s="589">
        <v>32454.769848745447</v>
      </c>
      <c r="M25" s="589">
        <v>31935.531095802336</v>
      </c>
      <c r="N25" s="589">
        <v>32287.759370860105</v>
      </c>
      <c r="O25" s="589">
        <v>31267.422013536623</v>
      </c>
      <c r="P25" s="589">
        <v>29187.609225930159</v>
      </c>
      <c r="Q25" s="589">
        <v>31701.276154540828</v>
      </c>
      <c r="R25" s="589">
        <v>28550.15548627064</v>
      </c>
      <c r="S25" s="589">
        <v>34587.68449109693</v>
      </c>
      <c r="T25" s="589">
        <v>28785.485809517628</v>
      </c>
      <c r="U25" s="589">
        <v>28959.994193409857</v>
      </c>
      <c r="V25" s="49"/>
    </row>
    <row r="26" spans="1:22" s="52" customFormat="1" ht="12.75" customHeight="1">
      <c r="A26" s="79">
        <v>21</v>
      </c>
      <c r="B26" s="98">
        <v>23</v>
      </c>
      <c r="C26" s="387" t="s">
        <v>343</v>
      </c>
      <c r="D26" s="589">
        <v>289138.2032437583</v>
      </c>
      <c r="E26" s="589">
        <v>284967.59655114874</v>
      </c>
      <c r="F26" s="589">
        <v>288949.35109283787</v>
      </c>
      <c r="G26" s="589">
        <v>283285.07616825402</v>
      </c>
      <c r="H26" s="589">
        <v>281067.90872306359</v>
      </c>
      <c r="I26" s="589">
        <v>286183.55482255906</v>
      </c>
      <c r="J26" s="589">
        <v>262589.48498539161</v>
      </c>
      <c r="K26" s="589">
        <v>251724.08810054991</v>
      </c>
      <c r="L26" s="589">
        <v>259861.23837194726</v>
      </c>
      <c r="M26" s="589">
        <v>271326.52394036023</v>
      </c>
      <c r="N26" s="589">
        <v>229642.18171822041</v>
      </c>
      <c r="O26" s="589">
        <v>249972.69572016667</v>
      </c>
      <c r="P26" s="589">
        <v>281287.30493878911</v>
      </c>
      <c r="Q26" s="589">
        <v>271846.25678328762</v>
      </c>
      <c r="R26" s="589">
        <v>253519.91820467613</v>
      </c>
      <c r="S26" s="589">
        <v>259531.04317301427</v>
      </c>
      <c r="T26" s="589">
        <v>268931.84017207759</v>
      </c>
      <c r="U26" s="589">
        <v>258853.30311894912</v>
      </c>
      <c r="V26" s="49"/>
    </row>
    <row r="27" spans="1:22" s="52" customFormat="1" ht="12.75" customHeight="1">
      <c r="A27" s="79">
        <v>22</v>
      </c>
      <c r="B27" s="98">
        <v>23.1</v>
      </c>
      <c r="C27" s="388" t="s">
        <v>194</v>
      </c>
      <c r="D27" s="589">
        <v>86180.963981250708</v>
      </c>
      <c r="E27" s="589">
        <v>85449.386489099124</v>
      </c>
      <c r="F27" s="589">
        <v>84905.065743279803</v>
      </c>
      <c r="G27" s="589">
        <v>86033.78830668662</v>
      </c>
      <c r="H27" s="589">
        <v>82880.079020587276</v>
      </c>
      <c r="I27" s="589">
        <v>80463.263180702503</v>
      </c>
      <c r="J27" s="589">
        <v>77989.338261295779</v>
      </c>
      <c r="K27" s="589">
        <v>77482.796413929493</v>
      </c>
      <c r="L27" s="589">
        <v>78542.892657563352</v>
      </c>
      <c r="M27" s="589">
        <v>73763.713709962918</v>
      </c>
      <c r="N27" s="589">
        <v>70174.865766873947</v>
      </c>
      <c r="O27" s="589">
        <v>63439.480721496344</v>
      </c>
      <c r="P27" s="589">
        <v>66909.196214949276</v>
      </c>
      <c r="Q27" s="589">
        <v>73387.654250529347</v>
      </c>
      <c r="R27" s="589">
        <v>66343.061624761802</v>
      </c>
      <c r="S27" s="589">
        <v>69357.210022433399</v>
      </c>
      <c r="T27" s="589">
        <v>71200.310624657723</v>
      </c>
      <c r="U27" s="589">
        <v>65312.501527639964</v>
      </c>
      <c r="V27" s="49"/>
    </row>
    <row r="28" spans="1:22" s="52" customFormat="1" ht="12.75" customHeight="1">
      <c r="A28" s="79">
        <v>23</v>
      </c>
      <c r="B28" s="386" t="s">
        <v>195</v>
      </c>
      <c r="C28" s="388" t="s">
        <v>344</v>
      </c>
      <c r="D28" s="589">
        <v>202957.23926250756</v>
      </c>
      <c r="E28" s="589">
        <v>199518.21006204962</v>
      </c>
      <c r="F28" s="589">
        <v>204044.28534955808</v>
      </c>
      <c r="G28" s="589">
        <v>197251.2878615674</v>
      </c>
      <c r="H28" s="589">
        <v>198187.82970247633</v>
      </c>
      <c r="I28" s="589">
        <v>205720.29164185654</v>
      </c>
      <c r="J28" s="589">
        <v>184600.14672409586</v>
      </c>
      <c r="K28" s="589">
        <v>174241.29168662042</v>
      </c>
      <c r="L28" s="589">
        <v>181318.3457143839</v>
      </c>
      <c r="M28" s="589">
        <v>197562.8102303973</v>
      </c>
      <c r="N28" s="589">
        <v>159467.31595134645</v>
      </c>
      <c r="O28" s="589">
        <v>186533.21499867033</v>
      </c>
      <c r="P28" s="589">
        <v>214378.10872383986</v>
      </c>
      <c r="Q28" s="589">
        <v>198458.60253275826</v>
      </c>
      <c r="R28" s="589">
        <v>187176.85657991434</v>
      </c>
      <c r="S28" s="589">
        <v>190173.83315058087</v>
      </c>
      <c r="T28" s="589">
        <v>197731.52954741986</v>
      </c>
      <c r="U28" s="589">
        <v>193540.80159130914</v>
      </c>
      <c r="V28" s="49"/>
    </row>
    <row r="29" spans="1:22" s="52" customFormat="1" ht="12.75" customHeight="1">
      <c r="A29" s="79">
        <v>24</v>
      </c>
      <c r="B29" s="98">
        <v>24</v>
      </c>
      <c r="C29" s="387" t="s">
        <v>196</v>
      </c>
      <c r="D29" s="589">
        <v>584967.08050841314</v>
      </c>
      <c r="E29" s="589">
        <v>565634.54041372729</v>
      </c>
      <c r="F29" s="589">
        <v>593462.43618418579</v>
      </c>
      <c r="G29" s="589">
        <v>596827.40438500652</v>
      </c>
      <c r="H29" s="589">
        <v>571638.01011792803</v>
      </c>
      <c r="I29" s="589">
        <v>608384.90001315076</v>
      </c>
      <c r="J29" s="589">
        <v>579149.98705969856</v>
      </c>
      <c r="K29" s="589">
        <v>567930.64056699804</v>
      </c>
      <c r="L29" s="589">
        <v>625629.12006645487</v>
      </c>
      <c r="M29" s="589">
        <v>620760.02607560635</v>
      </c>
      <c r="N29" s="589">
        <v>533269.5918154238</v>
      </c>
      <c r="O29" s="589">
        <v>585827.5895253378</v>
      </c>
      <c r="P29" s="589">
        <v>564038.41771307588</v>
      </c>
      <c r="Q29" s="589">
        <v>546976.03181884764</v>
      </c>
      <c r="R29" s="589">
        <v>425826.22674450115</v>
      </c>
      <c r="S29" s="589">
        <v>543965.33981660544</v>
      </c>
      <c r="T29" s="589">
        <v>551374.31132239453</v>
      </c>
      <c r="U29" s="589">
        <v>531651.20323399466</v>
      </c>
      <c r="V29" s="49"/>
    </row>
    <row r="30" spans="1:22" s="52" customFormat="1" ht="12.75" customHeight="1">
      <c r="A30" s="79">
        <v>25</v>
      </c>
      <c r="B30" s="386" t="s">
        <v>197</v>
      </c>
      <c r="C30" s="388" t="s">
        <v>345</v>
      </c>
      <c r="D30" s="589">
        <v>529496.19916288718</v>
      </c>
      <c r="E30" s="589">
        <v>508607.61980061966</v>
      </c>
      <c r="F30" s="589">
        <v>530481.07714621094</v>
      </c>
      <c r="G30" s="589">
        <v>532865.10562355781</v>
      </c>
      <c r="H30" s="589">
        <v>509210.83252338943</v>
      </c>
      <c r="I30" s="589">
        <v>546013.8444042803</v>
      </c>
      <c r="J30" s="589">
        <v>514915.28206660238</v>
      </c>
      <c r="K30" s="589">
        <v>504881.94531095919</v>
      </c>
      <c r="L30" s="589">
        <v>566113.59311962512</v>
      </c>
      <c r="M30" s="589">
        <v>559514.67004337185</v>
      </c>
      <c r="N30" s="589">
        <v>477140.0668736769</v>
      </c>
      <c r="O30" s="589">
        <v>527557.70909252414</v>
      </c>
      <c r="P30" s="589">
        <v>503380.04024248628</v>
      </c>
      <c r="Q30" s="589">
        <v>485253.02656934736</v>
      </c>
      <c r="R30" s="589">
        <v>374641.13599060761</v>
      </c>
      <c r="S30" s="589">
        <v>482875.58091786521</v>
      </c>
      <c r="T30" s="589">
        <v>491766.87981832505</v>
      </c>
      <c r="U30" s="589">
        <v>474270.11203299277</v>
      </c>
      <c r="V30" s="49"/>
    </row>
    <row r="31" spans="1:22" s="52" customFormat="1" ht="12.75" customHeight="1">
      <c r="A31" s="79">
        <v>26</v>
      </c>
      <c r="B31" s="386" t="s">
        <v>771</v>
      </c>
      <c r="C31" s="388" t="s">
        <v>60</v>
      </c>
      <c r="D31" s="589">
        <v>35659.624858061245</v>
      </c>
      <c r="E31" s="589">
        <v>35839.025032940706</v>
      </c>
      <c r="F31" s="589">
        <v>41272.099783826241</v>
      </c>
      <c r="G31" s="589">
        <v>41231.018186458852</v>
      </c>
      <c r="H31" s="589">
        <v>39618.535913783802</v>
      </c>
      <c r="I31" s="589">
        <v>38610.189428925165</v>
      </c>
      <c r="J31" s="589">
        <v>41001.323041317839</v>
      </c>
      <c r="K31" s="589">
        <v>40333.172950482542</v>
      </c>
      <c r="L31" s="589">
        <v>35079.142729916966</v>
      </c>
      <c r="M31" s="589">
        <v>38689.36770793848</v>
      </c>
      <c r="N31" s="589">
        <v>32762.644015648078</v>
      </c>
      <c r="O31" s="589">
        <v>32936.079157321255</v>
      </c>
      <c r="P31" s="589">
        <v>32975.345039731947</v>
      </c>
      <c r="Q31" s="589">
        <v>35153.169813043198</v>
      </c>
      <c r="R31" s="589">
        <v>29631.654637274976</v>
      </c>
      <c r="S31" s="589">
        <v>32747.486329536398</v>
      </c>
      <c r="T31" s="589">
        <v>30723.196898109301</v>
      </c>
      <c r="U31" s="589">
        <v>29401.997860370324</v>
      </c>
      <c r="V31" s="49"/>
    </row>
    <row r="32" spans="1:22" s="52" customFormat="1" ht="12.75" customHeight="1">
      <c r="A32" s="79">
        <v>27</v>
      </c>
      <c r="B32" s="386" t="s">
        <v>198</v>
      </c>
      <c r="C32" s="388" t="s">
        <v>695</v>
      </c>
      <c r="D32" s="589">
        <v>19811.256487464736</v>
      </c>
      <c r="E32" s="589">
        <v>21187.895580166991</v>
      </c>
      <c r="F32" s="589">
        <v>21709.259254148525</v>
      </c>
      <c r="G32" s="589">
        <v>22731.280574989905</v>
      </c>
      <c r="H32" s="589">
        <v>22808.641680754794</v>
      </c>
      <c r="I32" s="589">
        <v>23760.866179945311</v>
      </c>
      <c r="J32" s="589">
        <v>23233.381951778316</v>
      </c>
      <c r="K32" s="589">
        <v>22715.522305556355</v>
      </c>
      <c r="L32" s="589">
        <v>24436.384216912826</v>
      </c>
      <c r="M32" s="589">
        <v>22555.988324296079</v>
      </c>
      <c r="N32" s="589">
        <v>23366.8809260989</v>
      </c>
      <c r="O32" s="589">
        <v>25333.801275492471</v>
      </c>
      <c r="P32" s="589">
        <v>27683.032430857711</v>
      </c>
      <c r="Q32" s="589">
        <v>26569.835436457095</v>
      </c>
      <c r="R32" s="589">
        <v>21553.436116618563</v>
      </c>
      <c r="S32" s="589">
        <v>28342.272569203764</v>
      </c>
      <c r="T32" s="589">
        <v>28884.234605960221</v>
      </c>
      <c r="U32" s="589">
        <v>27979.093340631542</v>
      </c>
      <c r="V32" s="49"/>
    </row>
    <row r="33" spans="1:23" s="52" customFormat="1" ht="12.75" customHeight="1">
      <c r="A33" s="79">
        <v>28</v>
      </c>
      <c r="B33" s="98">
        <v>25</v>
      </c>
      <c r="C33" s="387" t="s">
        <v>696</v>
      </c>
      <c r="D33" s="589">
        <v>58919.090812403629</v>
      </c>
      <c r="E33" s="589">
        <v>60884.551452465901</v>
      </c>
      <c r="F33" s="589">
        <v>57084.700570050227</v>
      </c>
      <c r="G33" s="589">
        <v>58987.68971194989</v>
      </c>
      <c r="H33" s="589">
        <v>57407.83319045556</v>
      </c>
      <c r="I33" s="589">
        <v>55349.499649538076</v>
      </c>
      <c r="J33" s="589">
        <v>56185.287376763961</v>
      </c>
      <c r="K33" s="589">
        <v>51844.567526300969</v>
      </c>
      <c r="L33" s="589">
        <v>50319.208239196276</v>
      </c>
      <c r="M33" s="589">
        <v>55333.427926733559</v>
      </c>
      <c r="N33" s="589">
        <v>52850.55787810147</v>
      </c>
      <c r="O33" s="589">
        <v>59710.174647310276</v>
      </c>
      <c r="P33" s="589">
        <v>54338.1487192801</v>
      </c>
      <c r="Q33" s="589">
        <v>56363.363989473793</v>
      </c>
      <c r="R33" s="589">
        <v>57990.867730519458</v>
      </c>
      <c r="S33" s="589">
        <v>55773.132953022337</v>
      </c>
      <c r="T33" s="589">
        <v>53729.721307502819</v>
      </c>
      <c r="U33" s="589">
        <v>52252.932295456907</v>
      </c>
      <c r="V33" s="49"/>
    </row>
    <row r="34" spans="1:23" s="52" customFormat="1" ht="12.75" customHeight="1">
      <c r="A34" s="79">
        <v>29</v>
      </c>
      <c r="B34" s="98">
        <v>26</v>
      </c>
      <c r="C34" s="387" t="s">
        <v>346</v>
      </c>
      <c r="D34" s="589">
        <v>19422.764301987849</v>
      </c>
      <c r="E34" s="589">
        <v>20002.862408324032</v>
      </c>
      <c r="F34" s="589">
        <v>17587.635976990863</v>
      </c>
      <c r="G34" s="589">
        <v>17451.089096608692</v>
      </c>
      <c r="H34" s="589">
        <v>16602.385170797865</v>
      </c>
      <c r="I34" s="589">
        <v>14872.000714940936</v>
      </c>
      <c r="J34" s="589">
        <v>18146.831991608997</v>
      </c>
      <c r="K34" s="589">
        <v>15061.197843715299</v>
      </c>
      <c r="L34" s="589">
        <v>13719.588080991254</v>
      </c>
      <c r="M34" s="589">
        <v>12305.913866304312</v>
      </c>
      <c r="N34" s="589">
        <v>11567.345051753649</v>
      </c>
      <c r="O34" s="589">
        <v>11331.973528227201</v>
      </c>
      <c r="P34" s="589">
        <v>12585.104276908005</v>
      </c>
      <c r="Q34" s="589">
        <v>10892.693790617017</v>
      </c>
      <c r="R34" s="589">
        <v>9560.5237670102397</v>
      </c>
      <c r="S34" s="589">
        <v>9234.8115278870919</v>
      </c>
      <c r="T34" s="589">
        <v>9046.7781048769812</v>
      </c>
      <c r="U34" s="589">
        <v>10005.554078543622</v>
      </c>
      <c r="V34" s="49"/>
    </row>
    <row r="35" spans="1:23" s="52" customFormat="1" ht="12.75" customHeight="1">
      <c r="A35" s="79">
        <v>30</v>
      </c>
      <c r="B35" s="98">
        <v>27</v>
      </c>
      <c r="C35" s="387" t="s">
        <v>199</v>
      </c>
      <c r="D35" s="589">
        <v>21508.841320448621</v>
      </c>
      <c r="E35" s="589">
        <v>17912.30041317446</v>
      </c>
      <c r="F35" s="589">
        <v>13796.600070960838</v>
      </c>
      <c r="G35" s="589">
        <v>14692.601582795707</v>
      </c>
      <c r="H35" s="589">
        <v>13101.038290516026</v>
      </c>
      <c r="I35" s="589">
        <v>11889.24721557366</v>
      </c>
      <c r="J35" s="589">
        <v>11289.753555832371</v>
      </c>
      <c r="K35" s="589">
        <v>13285.679082090473</v>
      </c>
      <c r="L35" s="589">
        <v>14482.80938711467</v>
      </c>
      <c r="M35" s="589">
        <v>11355.456233416009</v>
      </c>
      <c r="N35" s="589">
        <v>10746.60919850575</v>
      </c>
      <c r="O35" s="589">
        <v>12248.367442938737</v>
      </c>
      <c r="P35" s="589">
        <v>13022.360548476565</v>
      </c>
      <c r="Q35" s="589">
        <v>11600.836397649191</v>
      </c>
      <c r="R35" s="589">
        <v>10889.608750718755</v>
      </c>
      <c r="S35" s="589">
        <v>12693.283427934832</v>
      </c>
      <c r="T35" s="589">
        <v>13399.135170286037</v>
      </c>
      <c r="U35" s="589">
        <v>12369.68811865534</v>
      </c>
      <c r="V35" s="49"/>
    </row>
    <row r="36" spans="1:23" s="52" customFormat="1" ht="12.75" customHeight="1">
      <c r="A36" s="79">
        <v>31</v>
      </c>
      <c r="B36" s="98">
        <v>28</v>
      </c>
      <c r="C36" s="387" t="s">
        <v>697</v>
      </c>
      <c r="D36" s="589">
        <v>61663.29264538415</v>
      </c>
      <c r="E36" s="589">
        <v>64035.868788265834</v>
      </c>
      <c r="F36" s="589">
        <v>55568.819198398189</v>
      </c>
      <c r="G36" s="589">
        <v>52557.671351726909</v>
      </c>
      <c r="H36" s="589">
        <v>49981.274116460234</v>
      </c>
      <c r="I36" s="589">
        <v>47150.497788266126</v>
      </c>
      <c r="J36" s="589">
        <v>49028.422370870212</v>
      </c>
      <c r="K36" s="589">
        <v>46044.50585613001</v>
      </c>
      <c r="L36" s="589">
        <v>51028.369682722681</v>
      </c>
      <c r="M36" s="589">
        <v>48787.787361568131</v>
      </c>
      <c r="N36" s="589">
        <v>49742.120880573762</v>
      </c>
      <c r="O36" s="589">
        <v>50896.95539706367</v>
      </c>
      <c r="P36" s="589">
        <v>50924.913742348712</v>
      </c>
      <c r="Q36" s="589">
        <v>48861.669532235464</v>
      </c>
      <c r="R36" s="589">
        <v>43999.534990277294</v>
      </c>
      <c r="S36" s="589">
        <v>47704.957486699132</v>
      </c>
      <c r="T36" s="589">
        <v>43757.305497164081</v>
      </c>
      <c r="U36" s="589">
        <v>45333.27111706142</v>
      </c>
      <c r="V36" s="49"/>
    </row>
    <row r="37" spans="1:23" s="52" customFormat="1" ht="12.75" customHeight="1">
      <c r="A37" s="79">
        <v>32</v>
      </c>
      <c r="B37" s="98">
        <v>29</v>
      </c>
      <c r="C37" s="387" t="s">
        <v>200</v>
      </c>
      <c r="D37" s="589">
        <v>49977.39429288578</v>
      </c>
      <c r="E37" s="589">
        <v>53741.424719820934</v>
      </c>
      <c r="F37" s="589">
        <v>51310.042855074971</v>
      </c>
      <c r="G37" s="589">
        <v>51385.33704280392</v>
      </c>
      <c r="H37" s="589">
        <v>51414.164488983137</v>
      </c>
      <c r="I37" s="589">
        <v>49471.214688057975</v>
      </c>
      <c r="J37" s="589">
        <v>51450.267922117549</v>
      </c>
      <c r="K37" s="589">
        <v>49956.825370806393</v>
      </c>
      <c r="L37" s="589">
        <v>52081.000884262547</v>
      </c>
      <c r="M37" s="589">
        <v>53788.375867816168</v>
      </c>
      <c r="N37" s="589">
        <v>52309.580909090728</v>
      </c>
      <c r="O37" s="589">
        <v>49892.209744900967</v>
      </c>
      <c r="P37" s="589">
        <v>50710.563875471031</v>
      </c>
      <c r="Q37" s="589">
        <v>48905.722953989309</v>
      </c>
      <c r="R37" s="589">
        <v>40655.567751893643</v>
      </c>
      <c r="S37" s="589">
        <v>47301.660570390253</v>
      </c>
      <c r="T37" s="589">
        <v>48082.669525125813</v>
      </c>
      <c r="U37" s="589">
        <v>47510.224942128414</v>
      </c>
      <c r="V37" s="49"/>
    </row>
    <row r="38" spans="1:23" s="52" customFormat="1" ht="12.75" customHeight="1">
      <c r="A38" s="79">
        <v>33</v>
      </c>
      <c r="B38" s="98">
        <v>30</v>
      </c>
      <c r="C38" s="387" t="s">
        <v>347</v>
      </c>
      <c r="D38" s="589">
        <v>12926.327820009339</v>
      </c>
      <c r="E38" s="589">
        <v>13800.438643669235</v>
      </c>
      <c r="F38" s="589">
        <v>12213.981464336715</v>
      </c>
      <c r="G38" s="589">
        <v>10039.334727219284</v>
      </c>
      <c r="H38" s="589">
        <v>9975.0942110322994</v>
      </c>
      <c r="I38" s="589">
        <v>9733.2098711013678</v>
      </c>
      <c r="J38" s="589">
        <v>9936.7066965810827</v>
      </c>
      <c r="K38" s="589">
        <v>9969.3911882448556</v>
      </c>
      <c r="L38" s="589">
        <v>9649.6583677881208</v>
      </c>
      <c r="M38" s="589">
        <v>9387.6676904101605</v>
      </c>
      <c r="N38" s="589">
        <v>9235.0792035865834</v>
      </c>
      <c r="O38" s="589">
        <v>10364.243107919536</v>
      </c>
      <c r="P38" s="589">
        <v>7701.2851093990857</v>
      </c>
      <c r="Q38" s="589">
        <v>6827.1561049814954</v>
      </c>
      <c r="R38" s="589">
        <v>7078.1103608700641</v>
      </c>
      <c r="S38" s="589">
        <v>9359.2202487039576</v>
      </c>
      <c r="T38" s="589">
        <v>7596.0468713078244</v>
      </c>
      <c r="U38" s="589">
        <v>7868.1772773270768</v>
      </c>
      <c r="V38" s="49"/>
    </row>
    <row r="39" spans="1:23" s="50" customFormat="1" ht="12.75" customHeight="1">
      <c r="A39" s="79">
        <v>34</v>
      </c>
      <c r="B39" s="98" t="s">
        <v>201</v>
      </c>
      <c r="C39" s="387" t="s">
        <v>348</v>
      </c>
      <c r="D39" s="589">
        <v>12159.569838286683</v>
      </c>
      <c r="E39" s="589">
        <v>11584.055041828391</v>
      </c>
      <c r="F39" s="589">
        <v>10848.089609394479</v>
      </c>
      <c r="G39" s="589">
        <v>10440.930884484906</v>
      </c>
      <c r="H39" s="589">
        <v>10286.999088172988</v>
      </c>
      <c r="I39" s="589">
        <v>10700.223973659024</v>
      </c>
      <c r="J39" s="589">
        <v>14207.432008210748</v>
      </c>
      <c r="K39" s="589">
        <v>12473.136281865503</v>
      </c>
      <c r="L39" s="589">
        <v>13769.040386762596</v>
      </c>
      <c r="M39" s="589">
        <v>11793.309513761682</v>
      </c>
      <c r="N39" s="589">
        <v>11965.41242796426</v>
      </c>
      <c r="O39" s="589">
        <v>13356.926114948361</v>
      </c>
      <c r="P39" s="589">
        <v>13249.088895182047</v>
      </c>
      <c r="Q39" s="589">
        <v>14007.578393895243</v>
      </c>
      <c r="R39" s="589">
        <v>13657.344677398271</v>
      </c>
      <c r="S39" s="589">
        <v>13490.927296746269</v>
      </c>
      <c r="T39" s="589">
        <v>13497.637936270905</v>
      </c>
      <c r="U39" s="589">
        <v>13805.465200929124</v>
      </c>
      <c r="V39" s="49"/>
      <c r="W39" s="54"/>
    </row>
    <row r="40" spans="1:23" s="50" customFormat="1" ht="12.75" customHeight="1">
      <c r="A40" s="79">
        <v>35</v>
      </c>
      <c r="B40" s="98">
        <v>33</v>
      </c>
      <c r="C40" s="387" t="s">
        <v>349</v>
      </c>
      <c r="D40" s="589">
        <v>2309.9874274131148</v>
      </c>
      <c r="E40" s="589">
        <v>2123.7735100658206</v>
      </c>
      <c r="F40" s="589">
        <v>2081.870713667568</v>
      </c>
      <c r="G40" s="589">
        <v>2256.1274542495476</v>
      </c>
      <c r="H40" s="589">
        <v>2449.5476333883203</v>
      </c>
      <c r="I40" s="589">
        <v>2354.6648559207106</v>
      </c>
      <c r="J40" s="589">
        <v>2557.5957935450315</v>
      </c>
      <c r="K40" s="589">
        <v>2143.7367390793675</v>
      </c>
      <c r="L40" s="589">
        <v>2142.2720708194843</v>
      </c>
      <c r="M40" s="589">
        <v>2204.5014916793343</v>
      </c>
      <c r="N40" s="589">
        <v>2091.3061257108889</v>
      </c>
      <c r="O40" s="589">
        <v>2309.9402727331008</v>
      </c>
      <c r="P40" s="589">
        <v>2208.9431263335514</v>
      </c>
      <c r="Q40" s="589">
        <v>5542.5378096662353</v>
      </c>
      <c r="R40" s="589">
        <v>5695.2786105515734</v>
      </c>
      <c r="S40" s="589">
        <v>6098.4247847772913</v>
      </c>
      <c r="T40" s="589">
        <v>5708.2468305455377</v>
      </c>
      <c r="U40" s="589">
        <v>5954.0158025104511</v>
      </c>
      <c r="V40" s="49"/>
    </row>
    <row r="41" spans="1:23" s="50" customFormat="1" ht="12.75" customHeight="1">
      <c r="A41" s="79">
        <v>36</v>
      </c>
      <c r="B41" s="98" t="s">
        <v>203</v>
      </c>
      <c r="C41" s="385" t="s">
        <v>350</v>
      </c>
      <c r="D41" s="589">
        <v>3813593.452545539</v>
      </c>
      <c r="E41" s="589">
        <v>3872423.3463256815</v>
      </c>
      <c r="F41" s="589">
        <v>3703438.2909966311</v>
      </c>
      <c r="G41" s="589">
        <v>3769293.0429865178</v>
      </c>
      <c r="H41" s="589">
        <v>3652298.9999314174</v>
      </c>
      <c r="I41" s="589">
        <v>3805046.2499641506</v>
      </c>
      <c r="J41" s="589">
        <v>3894265.0589007009</v>
      </c>
      <c r="K41" s="589">
        <v>3897260.2819358935</v>
      </c>
      <c r="L41" s="589">
        <v>4205786.1906215064</v>
      </c>
      <c r="M41" s="589">
        <v>4162245.3401468382</v>
      </c>
      <c r="N41" s="589">
        <v>4249926.9927784251</v>
      </c>
      <c r="O41" s="589">
        <v>4374173.1109981332</v>
      </c>
      <c r="P41" s="589">
        <v>4568108.3226154419</v>
      </c>
      <c r="Q41" s="589">
        <v>4415905.5978077026</v>
      </c>
      <c r="R41" s="589">
        <v>4182232.1930714152</v>
      </c>
      <c r="S41" s="589">
        <v>4433182.1943818275</v>
      </c>
      <c r="T41" s="589">
        <v>4392370.6905710902</v>
      </c>
      <c r="U41" s="589">
        <v>4330388.2329523927</v>
      </c>
      <c r="V41" s="49"/>
    </row>
    <row r="42" spans="1:23" s="50" customFormat="1" ht="12.75" customHeight="1">
      <c r="A42" s="79">
        <v>37</v>
      </c>
      <c r="B42" s="98" t="s">
        <v>205</v>
      </c>
      <c r="C42" s="387" t="s">
        <v>351</v>
      </c>
      <c r="D42" s="589">
        <v>3813145.1408159388</v>
      </c>
      <c r="E42" s="589">
        <v>3871959.6968210516</v>
      </c>
      <c r="F42" s="589">
        <v>3702954.6104301033</v>
      </c>
      <c r="G42" s="589">
        <v>3768816.09364843</v>
      </c>
      <c r="H42" s="589">
        <v>3651843.7926260512</v>
      </c>
      <c r="I42" s="589">
        <v>3804586.9446553886</v>
      </c>
      <c r="J42" s="589">
        <v>3893763.9902652986</v>
      </c>
      <c r="K42" s="589">
        <v>3896691.1811994356</v>
      </c>
      <c r="L42" s="589">
        <v>4205173.8078546841</v>
      </c>
      <c r="M42" s="589">
        <v>4161633.3546126401</v>
      </c>
      <c r="N42" s="589">
        <v>4216781.2127081454</v>
      </c>
      <c r="O42" s="589">
        <v>4350296.4836206278</v>
      </c>
      <c r="P42" s="589">
        <v>4533894.5829642471</v>
      </c>
      <c r="Q42" s="589">
        <v>4384966.5689837439</v>
      </c>
      <c r="R42" s="589">
        <v>4159733.9135551034</v>
      </c>
      <c r="S42" s="589">
        <v>4406615.2301500514</v>
      </c>
      <c r="T42" s="589">
        <v>4372014.3390897755</v>
      </c>
      <c r="U42" s="589">
        <v>4311577.0526650734</v>
      </c>
      <c r="V42" s="49"/>
    </row>
    <row r="43" spans="1:23" s="50" customFormat="1" ht="12.75" customHeight="1">
      <c r="A43" s="79">
        <v>38</v>
      </c>
      <c r="B43" s="98" t="s">
        <v>206</v>
      </c>
      <c r="C43" s="387" t="s">
        <v>352</v>
      </c>
      <c r="D43" s="589">
        <v>448.31172960014845</v>
      </c>
      <c r="E43" s="589">
        <v>463.64950462932745</v>
      </c>
      <c r="F43" s="589">
        <v>483.68056652774459</v>
      </c>
      <c r="G43" s="589">
        <v>476.94933808776045</v>
      </c>
      <c r="H43" s="589">
        <v>455.20730536628804</v>
      </c>
      <c r="I43" s="589">
        <v>459.30530876198651</v>
      </c>
      <c r="J43" s="589">
        <v>501.06863540266403</v>
      </c>
      <c r="K43" s="589">
        <v>569.1007364579674</v>
      </c>
      <c r="L43" s="589">
        <v>612.38276682194021</v>
      </c>
      <c r="M43" s="589">
        <v>611.98553419804739</v>
      </c>
      <c r="N43" s="589">
        <v>33145.780070279543</v>
      </c>
      <c r="O43" s="589">
        <v>23876.627377504748</v>
      </c>
      <c r="P43" s="589">
        <v>34213.739651195312</v>
      </c>
      <c r="Q43" s="589">
        <v>30939.028823959354</v>
      </c>
      <c r="R43" s="589">
        <v>22498.279516311672</v>
      </c>
      <c r="S43" s="589">
        <v>26566.964231775812</v>
      </c>
      <c r="T43" s="589">
        <v>20356.351481315778</v>
      </c>
      <c r="U43" s="589">
        <v>18811.180287319203</v>
      </c>
      <c r="V43" s="49"/>
    </row>
    <row r="44" spans="1:23" s="51" customFormat="1" ht="12.75" customHeight="1">
      <c r="A44" s="79">
        <v>39</v>
      </c>
      <c r="B44" s="98" t="s">
        <v>208</v>
      </c>
      <c r="C44" s="385" t="s">
        <v>353</v>
      </c>
      <c r="D44" s="589">
        <v>97857.166661194555</v>
      </c>
      <c r="E44" s="589">
        <v>93715.177107208321</v>
      </c>
      <c r="F44" s="589">
        <v>95463.016141506261</v>
      </c>
      <c r="G44" s="589">
        <v>99433.151059275231</v>
      </c>
      <c r="H44" s="589">
        <v>98301.934784062571</v>
      </c>
      <c r="I44" s="589">
        <v>101344.89100227194</v>
      </c>
      <c r="J44" s="589">
        <v>94192.152634114944</v>
      </c>
      <c r="K44" s="589">
        <v>85122.115635586146</v>
      </c>
      <c r="L44" s="589">
        <v>66563.077172245044</v>
      </c>
      <c r="M44" s="589">
        <v>70141.071728413765</v>
      </c>
      <c r="N44" s="589">
        <v>67538.778416147339</v>
      </c>
      <c r="O44" s="589">
        <v>81116.790967663139</v>
      </c>
      <c r="P44" s="589">
        <v>80134.545800154985</v>
      </c>
      <c r="Q44" s="589">
        <v>75728.186883070419</v>
      </c>
      <c r="R44" s="589">
        <v>85538.004275324114</v>
      </c>
      <c r="S44" s="589">
        <v>77056.583556373007</v>
      </c>
      <c r="T44" s="589">
        <v>70897.653919288743</v>
      </c>
      <c r="U44" s="589">
        <v>66695.237675907134</v>
      </c>
      <c r="V44" s="49"/>
    </row>
    <row r="45" spans="1:23" s="50" customFormat="1" ht="12.75" customHeight="1">
      <c r="A45" s="79">
        <v>40</v>
      </c>
      <c r="B45" s="98">
        <v>36</v>
      </c>
      <c r="C45" s="387" t="s">
        <v>354</v>
      </c>
      <c r="D45" s="589">
        <v>386.14741322970423</v>
      </c>
      <c r="E45" s="589">
        <v>396.80753357411157</v>
      </c>
      <c r="F45" s="589">
        <v>430.35556291879908</v>
      </c>
      <c r="G45" s="589">
        <v>476.01548615879767</v>
      </c>
      <c r="H45" s="589">
        <v>501.05335304045786</v>
      </c>
      <c r="I45" s="589">
        <v>482.22741520473556</v>
      </c>
      <c r="J45" s="589">
        <v>476.50200359054554</v>
      </c>
      <c r="K45" s="589">
        <v>530.3260661410377</v>
      </c>
      <c r="L45" s="589">
        <v>606.36588137105264</v>
      </c>
      <c r="M45" s="589">
        <v>580.84578848527826</v>
      </c>
      <c r="N45" s="589">
        <v>582.42283146886177</v>
      </c>
      <c r="O45" s="589">
        <v>724.92471489742513</v>
      </c>
      <c r="P45" s="589">
        <v>639.99790024088441</v>
      </c>
      <c r="Q45" s="589">
        <v>724.57825638957854</v>
      </c>
      <c r="R45" s="589">
        <v>1320.0673964858036</v>
      </c>
      <c r="S45" s="589">
        <v>1152.0282965046576</v>
      </c>
      <c r="T45" s="589">
        <v>985.19787633974749</v>
      </c>
      <c r="U45" s="589">
        <v>941.37818766719431</v>
      </c>
      <c r="V45" s="49"/>
    </row>
    <row r="46" spans="1:23" s="52" customFormat="1" ht="12.75" customHeight="1">
      <c r="A46" s="79">
        <v>41</v>
      </c>
      <c r="B46" s="98" t="s">
        <v>211</v>
      </c>
      <c r="C46" s="387" t="s">
        <v>355</v>
      </c>
      <c r="D46" s="589">
        <v>97471.019247964854</v>
      </c>
      <c r="E46" s="589">
        <v>93318.369573634234</v>
      </c>
      <c r="F46" s="589">
        <v>95032.660578587456</v>
      </c>
      <c r="G46" s="589">
        <v>98957.135573116422</v>
      </c>
      <c r="H46" s="589">
        <v>97800.881431022121</v>
      </c>
      <c r="I46" s="589">
        <v>100862.66358706719</v>
      </c>
      <c r="J46" s="589">
        <v>93715.650630524397</v>
      </c>
      <c r="K46" s="589">
        <v>84591.789569445114</v>
      </c>
      <c r="L46" s="589">
        <v>65956.711290873995</v>
      </c>
      <c r="M46" s="589">
        <v>69560.225939928481</v>
      </c>
      <c r="N46" s="589">
        <v>66956.355584678473</v>
      </c>
      <c r="O46" s="589">
        <v>80391.866252765714</v>
      </c>
      <c r="P46" s="589">
        <v>79494.547899914091</v>
      </c>
      <c r="Q46" s="589">
        <v>75003.608626680842</v>
      </c>
      <c r="R46" s="589">
        <v>84217.936878838314</v>
      </c>
      <c r="S46" s="589">
        <v>75904.555259868357</v>
      </c>
      <c r="T46" s="589">
        <v>69912.456042948994</v>
      </c>
      <c r="U46" s="589">
        <v>65753.859488239934</v>
      </c>
      <c r="V46" s="49"/>
    </row>
    <row r="47" spans="1:23" s="52" customFormat="1" ht="12.75" customHeight="1">
      <c r="A47" s="79">
        <v>42</v>
      </c>
      <c r="B47" s="98">
        <v>37</v>
      </c>
      <c r="C47" s="388" t="s">
        <v>356</v>
      </c>
      <c r="D47" s="589">
        <v>8738.1156346492298</v>
      </c>
      <c r="E47" s="589">
        <v>8632.6566282434014</v>
      </c>
      <c r="F47" s="589">
        <v>8725.3021323532521</v>
      </c>
      <c r="G47" s="589">
        <v>9166.09021428081</v>
      </c>
      <c r="H47" s="589">
        <v>9739.6089457462767</v>
      </c>
      <c r="I47" s="589">
        <v>9155.7977981668009</v>
      </c>
      <c r="J47" s="589">
        <v>11347.503494121973</v>
      </c>
      <c r="K47" s="589">
        <v>6647.6492646004717</v>
      </c>
      <c r="L47" s="589">
        <v>6159.0767135878796</v>
      </c>
      <c r="M47" s="589">
        <v>6193.2787179415627</v>
      </c>
      <c r="N47" s="589">
        <v>6066.6793890008576</v>
      </c>
      <c r="O47" s="589">
        <v>6935.7923274713412</v>
      </c>
      <c r="P47" s="589">
        <v>7033.4169698176529</v>
      </c>
      <c r="Q47" s="589">
        <v>7240.0872396459072</v>
      </c>
      <c r="R47" s="589">
        <v>6666.1769896650894</v>
      </c>
      <c r="S47" s="589">
        <v>6265.3910089693291</v>
      </c>
      <c r="T47" s="589">
        <v>6049.9728594755034</v>
      </c>
      <c r="U47" s="589">
        <v>5774.9030986827247</v>
      </c>
      <c r="V47" s="49"/>
    </row>
    <row r="48" spans="1:23" s="52" customFormat="1" ht="12.75" customHeight="1">
      <c r="A48" s="79">
        <v>43</v>
      </c>
      <c r="B48" s="98" t="s">
        <v>214</v>
      </c>
      <c r="C48" s="388" t="s">
        <v>357</v>
      </c>
      <c r="D48" s="589">
        <v>88732.903613315619</v>
      </c>
      <c r="E48" s="589">
        <v>84685.712945390813</v>
      </c>
      <c r="F48" s="589">
        <v>86307.358446234211</v>
      </c>
      <c r="G48" s="589">
        <v>89791.045358835618</v>
      </c>
      <c r="H48" s="589">
        <v>88061.27248527584</v>
      </c>
      <c r="I48" s="589">
        <v>91706.865788900395</v>
      </c>
      <c r="J48" s="589">
        <v>82368.147136402418</v>
      </c>
      <c r="K48" s="589">
        <v>77944.140304844637</v>
      </c>
      <c r="L48" s="589">
        <v>59797.634577286117</v>
      </c>
      <c r="M48" s="589">
        <v>63366.94722198692</v>
      </c>
      <c r="N48" s="589">
        <v>60889.676195677624</v>
      </c>
      <c r="O48" s="589">
        <v>73456.073925294375</v>
      </c>
      <c r="P48" s="589">
        <v>72461.130930096435</v>
      </c>
      <c r="Q48" s="589">
        <v>67763.52138703494</v>
      </c>
      <c r="R48" s="589">
        <v>77551.75988917322</v>
      </c>
      <c r="S48" s="589">
        <v>69639.164250899019</v>
      </c>
      <c r="T48" s="589">
        <v>63862.483183473494</v>
      </c>
      <c r="U48" s="589">
        <v>59978.956389557214</v>
      </c>
      <c r="V48" s="49"/>
    </row>
    <row r="49" spans="1:22" s="52" customFormat="1" ht="12.75" customHeight="1">
      <c r="A49" s="79">
        <v>44</v>
      </c>
      <c r="B49" s="98" t="s">
        <v>215</v>
      </c>
      <c r="C49" s="385" t="s">
        <v>745</v>
      </c>
      <c r="D49" s="589">
        <v>159334.14287220727</v>
      </c>
      <c r="E49" s="589">
        <v>154798.11829962014</v>
      </c>
      <c r="F49" s="589">
        <v>141988.08755860204</v>
      </c>
      <c r="G49" s="589">
        <v>156488.52013418876</v>
      </c>
      <c r="H49" s="589">
        <v>132213.82461947831</v>
      </c>
      <c r="I49" s="589">
        <v>126414.17655256364</v>
      </c>
      <c r="J49" s="589">
        <v>128912.49614834882</v>
      </c>
      <c r="K49" s="589">
        <v>120371.09995448099</v>
      </c>
      <c r="L49" s="589">
        <v>111175.61392091966</v>
      </c>
      <c r="M49" s="589">
        <v>112695.14398025091</v>
      </c>
      <c r="N49" s="589">
        <v>108598.95751187546</v>
      </c>
      <c r="O49" s="589">
        <v>113475.14085757668</v>
      </c>
      <c r="P49" s="589">
        <v>98466.390525344032</v>
      </c>
      <c r="Q49" s="589">
        <v>99666.745504855615</v>
      </c>
      <c r="R49" s="589">
        <v>98549.507571915397</v>
      </c>
      <c r="S49" s="589">
        <v>101909.88684729049</v>
      </c>
      <c r="T49" s="589">
        <v>103668.50025653827</v>
      </c>
      <c r="U49" s="589">
        <v>105054.72506992373</v>
      </c>
      <c r="V49" s="49"/>
    </row>
    <row r="50" spans="1:22" s="52" customFormat="1" ht="12.75" customHeight="1">
      <c r="A50" s="79">
        <v>45</v>
      </c>
      <c r="B50" s="98" t="s">
        <v>216</v>
      </c>
      <c r="C50" s="387" t="s">
        <v>358</v>
      </c>
      <c r="D50" s="589">
        <v>83770.259557430603</v>
      </c>
      <c r="E50" s="589">
        <v>80543.043025814259</v>
      </c>
      <c r="F50" s="589">
        <v>72850.537988489115</v>
      </c>
      <c r="G50" s="589">
        <v>76546.633227678802</v>
      </c>
      <c r="H50" s="589">
        <v>64194.877384956024</v>
      </c>
      <c r="I50" s="589">
        <v>62648.462526576834</v>
      </c>
      <c r="J50" s="589">
        <v>62080.448948467929</v>
      </c>
      <c r="K50" s="589">
        <v>57735.356758461581</v>
      </c>
      <c r="L50" s="589">
        <v>54556.430852065045</v>
      </c>
      <c r="M50" s="589">
        <v>55452.855609498307</v>
      </c>
      <c r="N50" s="589">
        <v>53048.418585887586</v>
      </c>
      <c r="O50" s="589">
        <v>55113.343959343612</v>
      </c>
      <c r="P50" s="589">
        <v>47833.215163608562</v>
      </c>
      <c r="Q50" s="589">
        <v>48115.149722883143</v>
      </c>
      <c r="R50" s="589">
        <v>37642.887853129629</v>
      </c>
      <c r="S50" s="589">
        <v>37674.579766853523</v>
      </c>
      <c r="T50" s="589">
        <v>38046.9387082752</v>
      </c>
      <c r="U50" s="589">
        <v>38651.459421479616</v>
      </c>
      <c r="V50" s="49"/>
    </row>
    <row r="51" spans="1:22" s="52" customFormat="1" ht="12.75" customHeight="1">
      <c r="A51" s="79">
        <v>46</v>
      </c>
      <c r="B51" s="98">
        <v>43</v>
      </c>
      <c r="C51" s="387" t="s">
        <v>361</v>
      </c>
      <c r="D51" s="589">
        <v>75563.883314776656</v>
      </c>
      <c r="E51" s="589">
        <v>74255.07527380588</v>
      </c>
      <c r="F51" s="589">
        <v>69137.549570112911</v>
      </c>
      <c r="G51" s="589">
        <v>79941.886906509957</v>
      </c>
      <c r="H51" s="589">
        <v>68018.947234522304</v>
      </c>
      <c r="I51" s="589">
        <v>63765.714025986817</v>
      </c>
      <c r="J51" s="589">
        <v>66832.047199880879</v>
      </c>
      <c r="K51" s="589">
        <v>62635.743196019408</v>
      </c>
      <c r="L51" s="589">
        <v>56619.183068854603</v>
      </c>
      <c r="M51" s="589">
        <v>57242.288370752605</v>
      </c>
      <c r="N51" s="589">
        <v>55550.538925987879</v>
      </c>
      <c r="O51" s="589">
        <v>58361.796898233079</v>
      </c>
      <c r="P51" s="589">
        <v>50633.17536173547</v>
      </c>
      <c r="Q51" s="589">
        <v>51551.595781972472</v>
      </c>
      <c r="R51" s="589">
        <v>60906.619718785776</v>
      </c>
      <c r="S51" s="589">
        <v>64235.307080436964</v>
      </c>
      <c r="T51" s="589">
        <v>65621.561548263082</v>
      </c>
      <c r="U51" s="589">
        <v>66403.265648444125</v>
      </c>
      <c r="V51" s="49"/>
    </row>
    <row r="52" spans="1:22" s="52" customFormat="1" ht="12.75" customHeight="1">
      <c r="A52" s="79">
        <v>47</v>
      </c>
      <c r="B52" s="98" t="s">
        <v>218</v>
      </c>
      <c r="C52" s="385" t="s">
        <v>362</v>
      </c>
      <c r="D52" s="589">
        <v>349350.21492008306</v>
      </c>
      <c r="E52" s="589">
        <v>386011.70807661349</v>
      </c>
      <c r="F52" s="589">
        <v>354409.89281015081</v>
      </c>
      <c r="G52" s="589">
        <v>358776.16438661609</v>
      </c>
      <c r="H52" s="589">
        <v>351406.16165092518</v>
      </c>
      <c r="I52" s="589">
        <v>331591.32947910711</v>
      </c>
      <c r="J52" s="589">
        <v>358255.72813261324</v>
      </c>
      <c r="K52" s="589">
        <v>336666.02047183306</v>
      </c>
      <c r="L52" s="589">
        <v>304682.38059533678</v>
      </c>
      <c r="M52" s="589">
        <v>297399.45784055541</v>
      </c>
      <c r="N52" s="589">
        <v>296475.43383559457</v>
      </c>
      <c r="O52" s="589">
        <v>305804.90271339519</v>
      </c>
      <c r="P52" s="589">
        <v>265625.97194812086</v>
      </c>
      <c r="Q52" s="589">
        <v>278816.66698181332</v>
      </c>
      <c r="R52" s="589">
        <v>252267.71277365895</v>
      </c>
      <c r="S52" s="589">
        <v>271047.95690534369</v>
      </c>
      <c r="T52" s="589">
        <v>262174.08347839292</v>
      </c>
      <c r="U52" s="589">
        <v>259882.44436409773</v>
      </c>
      <c r="V52" s="49"/>
    </row>
    <row r="53" spans="1:22" s="52" customFormat="1" ht="12.75" customHeight="1">
      <c r="A53" s="79">
        <v>48</v>
      </c>
      <c r="B53" s="98">
        <v>45</v>
      </c>
      <c r="C53" s="387" t="s">
        <v>57</v>
      </c>
      <c r="D53" s="589">
        <v>39992.445726003476</v>
      </c>
      <c r="E53" s="589">
        <v>48615.604908977664</v>
      </c>
      <c r="F53" s="589">
        <v>44420.631625983515</v>
      </c>
      <c r="G53" s="589">
        <v>47498.194236706819</v>
      </c>
      <c r="H53" s="589">
        <v>45870.779580495546</v>
      </c>
      <c r="I53" s="589">
        <v>41749.411990211775</v>
      </c>
      <c r="J53" s="589">
        <v>46621.466988564076</v>
      </c>
      <c r="K53" s="589">
        <v>39006.35168771664</v>
      </c>
      <c r="L53" s="589">
        <v>33423.655684969519</v>
      </c>
      <c r="M53" s="589">
        <v>31364.646214886179</v>
      </c>
      <c r="N53" s="589">
        <v>31651.58325888302</v>
      </c>
      <c r="O53" s="589">
        <v>33719.828532243475</v>
      </c>
      <c r="P53" s="589">
        <v>28648.280903635656</v>
      </c>
      <c r="Q53" s="589">
        <v>31941.290443560214</v>
      </c>
      <c r="R53" s="589">
        <v>29291.879659907521</v>
      </c>
      <c r="S53" s="589">
        <v>28859.673237133658</v>
      </c>
      <c r="T53" s="589">
        <v>28206.348206079187</v>
      </c>
      <c r="U53" s="589">
        <v>28364.445695133152</v>
      </c>
      <c r="V53" s="49"/>
    </row>
    <row r="54" spans="1:22" s="52" customFormat="1" ht="12.75" customHeight="1">
      <c r="A54" s="79">
        <v>49</v>
      </c>
      <c r="B54" s="98">
        <v>46</v>
      </c>
      <c r="C54" s="387" t="s">
        <v>363</v>
      </c>
      <c r="D54" s="589">
        <v>118052.61484549564</v>
      </c>
      <c r="E54" s="589">
        <v>126376.74385566333</v>
      </c>
      <c r="F54" s="589">
        <v>119528.29609952359</v>
      </c>
      <c r="G54" s="589">
        <v>121632.98102928836</v>
      </c>
      <c r="H54" s="589">
        <v>121972.70618395491</v>
      </c>
      <c r="I54" s="589">
        <v>114668.76550689213</v>
      </c>
      <c r="J54" s="589">
        <v>120859.31030935603</v>
      </c>
      <c r="K54" s="589">
        <v>109636.25475456855</v>
      </c>
      <c r="L54" s="589">
        <v>96832.224067354502</v>
      </c>
      <c r="M54" s="589">
        <v>99259.407140248979</v>
      </c>
      <c r="N54" s="589">
        <v>102363.50272686234</v>
      </c>
      <c r="O54" s="589">
        <v>106132.18003286471</v>
      </c>
      <c r="P54" s="589">
        <v>88476.469674904394</v>
      </c>
      <c r="Q54" s="589">
        <v>89567.034858669213</v>
      </c>
      <c r="R54" s="589">
        <v>77765.404837831491</v>
      </c>
      <c r="S54" s="589">
        <v>83991.517687785657</v>
      </c>
      <c r="T54" s="589">
        <v>83230.261957869719</v>
      </c>
      <c r="U54" s="589">
        <v>82411.199436093768</v>
      </c>
      <c r="V54" s="49"/>
    </row>
    <row r="55" spans="1:22" s="52" customFormat="1" ht="12.75" customHeight="1">
      <c r="A55" s="79">
        <v>50</v>
      </c>
      <c r="B55" s="98">
        <v>47</v>
      </c>
      <c r="C55" s="387" t="s">
        <v>364</v>
      </c>
      <c r="D55" s="589">
        <v>191305.15434858398</v>
      </c>
      <c r="E55" s="589">
        <v>211019.35931197248</v>
      </c>
      <c r="F55" s="589">
        <v>190460.96508464369</v>
      </c>
      <c r="G55" s="589">
        <v>189644.98912062094</v>
      </c>
      <c r="H55" s="589">
        <v>183562.67588647475</v>
      </c>
      <c r="I55" s="589">
        <v>175173.15198200321</v>
      </c>
      <c r="J55" s="589">
        <v>190774.95083469315</v>
      </c>
      <c r="K55" s="589">
        <v>188023.41402954789</v>
      </c>
      <c r="L55" s="589">
        <v>174426.50084301279</v>
      </c>
      <c r="M55" s="589">
        <v>166775.40448542024</v>
      </c>
      <c r="N55" s="589">
        <v>162460.3478498492</v>
      </c>
      <c r="O55" s="589">
        <v>165952.89414828704</v>
      </c>
      <c r="P55" s="589">
        <v>148501.22136958083</v>
      </c>
      <c r="Q55" s="589">
        <v>157308.34167958389</v>
      </c>
      <c r="R55" s="589">
        <v>145210.42827591993</v>
      </c>
      <c r="S55" s="589">
        <v>158196.76598042436</v>
      </c>
      <c r="T55" s="589">
        <v>150737.47331444398</v>
      </c>
      <c r="U55" s="589">
        <v>149106.79923287081</v>
      </c>
      <c r="V55" s="49"/>
    </row>
    <row r="56" spans="1:22" s="52" customFormat="1" ht="12.75" customHeight="1">
      <c r="A56" s="79">
        <v>51</v>
      </c>
      <c r="B56" s="98" t="s">
        <v>219</v>
      </c>
      <c r="C56" s="385" t="s">
        <v>220</v>
      </c>
      <c r="D56" s="589">
        <v>350392.9681932372</v>
      </c>
      <c r="E56" s="589">
        <v>343395.9689530661</v>
      </c>
      <c r="F56" s="589">
        <v>351890.21006999456</v>
      </c>
      <c r="G56" s="589">
        <v>362480.18147062033</v>
      </c>
      <c r="H56" s="589">
        <v>396809.08510471944</v>
      </c>
      <c r="I56" s="589">
        <v>401603.43592033058</v>
      </c>
      <c r="J56" s="589">
        <v>410289.8852578206</v>
      </c>
      <c r="K56" s="589">
        <v>397939.61417049955</v>
      </c>
      <c r="L56" s="589">
        <v>400539.06887014717</v>
      </c>
      <c r="M56" s="589">
        <v>411615.16564325849</v>
      </c>
      <c r="N56" s="589">
        <v>413222.07191689214</v>
      </c>
      <c r="O56" s="589">
        <v>432485.19424826646</v>
      </c>
      <c r="P56" s="589">
        <v>430007.86245777254</v>
      </c>
      <c r="Q56" s="589">
        <v>426607.39232968877</v>
      </c>
      <c r="R56" s="589">
        <v>416343.03209940984</v>
      </c>
      <c r="S56" s="589">
        <v>431179.31072944275</v>
      </c>
      <c r="T56" s="589">
        <v>430689.08486192644</v>
      </c>
      <c r="U56" s="589">
        <v>422657.91969571309</v>
      </c>
      <c r="V56" s="49"/>
    </row>
    <row r="57" spans="1:22" s="52" customFormat="1" ht="12.75" customHeight="1">
      <c r="A57" s="79">
        <v>52</v>
      </c>
      <c r="B57" s="98" t="s">
        <v>221</v>
      </c>
      <c r="C57" s="387" t="s">
        <v>365</v>
      </c>
      <c r="D57" s="589">
        <v>37134.420577757293</v>
      </c>
      <c r="E57" s="589">
        <v>36815.779289053855</v>
      </c>
      <c r="F57" s="589">
        <v>34229.39473462649</v>
      </c>
      <c r="G57" s="589">
        <v>32658.421767655032</v>
      </c>
      <c r="H57" s="589">
        <v>30855.647740640474</v>
      </c>
      <c r="I57" s="589">
        <v>30746.041465190487</v>
      </c>
      <c r="J57" s="589">
        <v>28677.344691966729</v>
      </c>
      <c r="K57" s="589">
        <v>26745.810255699831</v>
      </c>
      <c r="L57" s="589">
        <v>26028.261413897519</v>
      </c>
      <c r="M57" s="589">
        <v>24561.793641584318</v>
      </c>
      <c r="N57" s="589">
        <v>23689.897747296163</v>
      </c>
      <c r="O57" s="589">
        <v>21737.780003861499</v>
      </c>
      <c r="P57" s="589">
        <v>20905.824455765636</v>
      </c>
      <c r="Q57" s="589">
        <v>23158.307302559901</v>
      </c>
      <c r="R57" s="589">
        <v>22066.522311362161</v>
      </c>
      <c r="S57" s="589">
        <v>22144.461292423683</v>
      </c>
      <c r="T57" s="589">
        <v>22163.941954880316</v>
      </c>
      <c r="U57" s="589">
        <v>20697.881681762519</v>
      </c>
      <c r="V57" s="49"/>
    </row>
    <row r="58" spans="1:22" s="52" customFormat="1" ht="12.75" customHeight="1">
      <c r="A58" s="79">
        <v>53</v>
      </c>
      <c r="B58" s="98" t="s">
        <v>222</v>
      </c>
      <c r="C58" s="387" t="s">
        <v>366</v>
      </c>
      <c r="D58" s="589">
        <v>102643.21930693366</v>
      </c>
      <c r="E58" s="589">
        <v>102229.20209807086</v>
      </c>
      <c r="F58" s="589">
        <v>106150.61522646398</v>
      </c>
      <c r="G58" s="589">
        <v>113838.24857978162</v>
      </c>
      <c r="H58" s="589">
        <v>134260.03551000549</v>
      </c>
      <c r="I58" s="589">
        <v>137835.12858801757</v>
      </c>
      <c r="J58" s="589">
        <v>144551.40865453338</v>
      </c>
      <c r="K58" s="589">
        <v>145527.78173176301</v>
      </c>
      <c r="L58" s="589">
        <v>147959.34952360889</v>
      </c>
      <c r="M58" s="589">
        <v>150304.5235548749</v>
      </c>
      <c r="N58" s="589">
        <v>149972.07670584987</v>
      </c>
      <c r="O58" s="589">
        <v>158346.73682636049</v>
      </c>
      <c r="P58" s="589">
        <v>169506.91248902286</v>
      </c>
      <c r="Q58" s="589">
        <v>160853.4167189096</v>
      </c>
      <c r="R58" s="589">
        <v>150631.60486205167</v>
      </c>
      <c r="S58" s="589">
        <v>152666.75041246417</v>
      </c>
      <c r="T58" s="589">
        <v>152281.56242724977</v>
      </c>
      <c r="U58" s="589">
        <v>149288.28721596414</v>
      </c>
      <c r="V58" s="49"/>
    </row>
    <row r="59" spans="1:22" s="52" customFormat="1" ht="12.75" customHeight="1">
      <c r="A59" s="79">
        <v>54</v>
      </c>
      <c r="B59" s="98">
        <v>50</v>
      </c>
      <c r="C59" s="387" t="s">
        <v>173</v>
      </c>
      <c r="D59" s="589">
        <v>21828.628080998034</v>
      </c>
      <c r="E59" s="589">
        <v>20244.246535817081</v>
      </c>
      <c r="F59" s="589">
        <v>17620.280635269435</v>
      </c>
      <c r="G59" s="589">
        <v>16875.158457095433</v>
      </c>
      <c r="H59" s="589">
        <v>15222.361969064679</v>
      </c>
      <c r="I59" s="589">
        <v>14413.125325012759</v>
      </c>
      <c r="J59" s="589">
        <v>14153.344641808839</v>
      </c>
      <c r="K59" s="589">
        <v>11863.609131860896</v>
      </c>
      <c r="L59" s="589">
        <v>12411.178223264971</v>
      </c>
      <c r="M59" s="589">
        <v>13155.717991560568</v>
      </c>
      <c r="N59" s="589">
        <v>15889.284652640636</v>
      </c>
      <c r="O59" s="589">
        <v>16419.509148608326</v>
      </c>
      <c r="P59" s="589">
        <v>12915.155301823546</v>
      </c>
      <c r="Q59" s="589">
        <v>15721.494393142289</v>
      </c>
      <c r="R59" s="589">
        <v>17137.973240665582</v>
      </c>
      <c r="S59" s="589">
        <v>18274.759337435858</v>
      </c>
      <c r="T59" s="589">
        <v>18534.719268300883</v>
      </c>
      <c r="U59" s="589">
        <v>18007.575919517905</v>
      </c>
      <c r="V59" s="49"/>
    </row>
    <row r="60" spans="1:22" s="52" customFormat="1" ht="12.75" customHeight="1">
      <c r="A60" s="79">
        <v>55</v>
      </c>
      <c r="B60" s="98">
        <v>51</v>
      </c>
      <c r="C60" s="387" t="s">
        <v>174</v>
      </c>
      <c r="D60" s="589">
        <v>35910.441565984351</v>
      </c>
      <c r="E60" s="589">
        <v>29683.978315357883</v>
      </c>
      <c r="F60" s="589">
        <v>39022.098686618177</v>
      </c>
      <c r="G60" s="589">
        <v>38886.596156335123</v>
      </c>
      <c r="H60" s="589">
        <v>39747.594802055646</v>
      </c>
      <c r="I60" s="589">
        <v>41389.416249641785</v>
      </c>
      <c r="J60" s="589">
        <v>39460.257403652548</v>
      </c>
      <c r="K60" s="589">
        <v>37782.039313732639</v>
      </c>
      <c r="L60" s="589">
        <v>37926.754152888316</v>
      </c>
      <c r="M60" s="589">
        <v>39113.058768657909</v>
      </c>
      <c r="N60" s="589">
        <v>41638.928293450022</v>
      </c>
      <c r="O60" s="589">
        <v>43007.126662937117</v>
      </c>
      <c r="P60" s="589">
        <v>44033.773226377074</v>
      </c>
      <c r="Q60" s="589">
        <v>44569.720706788896</v>
      </c>
      <c r="R60" s="589">
        <v>43092.713128542884</v>
      </c>
      <c r="S60" s="589">
        <v>41449.324266093361</v>
      </c>
      <c r="T60" s="589">
        <v>39304.061701504572</v>
      </c>
      <c r="U60" s="589">
        <v>39701.326981152852</v>
      </c>
      <c r="V60" s="49"/>
    </row>
    <row r="61" spans="1:22" s="52" customFormat="1" ht="12.75" customHeight="1">
      <c r="A61" s="79">
        <v>56</v>
      </c>
      <c r="B61" s="98">
        <v>52</v>
      </c>
      <c r="C61" s="387" t="s">
        <v>367</v>
      </c>
      <c r="D61" s="589">
        <v>111849.7764903401</v>
      </c>
      <c r="E61" s="589">
        <v>113081.33214499122</v>
      </c>
      <c r="F61" s="589">
        <v>114331.88771010458</v>
      </c>
      <c r="G61" s="589">
        <v>117538.35717280675</v>
      </c>
      <c r="H61" s="589">
        <v>129317.37098801855</v>
      </c>
      <c r="I61" s="589">
        <v>129758.60642276856</v>
      </c>
      <c r="J61" s="589">
        <v>135277.66077566677</v>
      </c>
      <c r="K61" s="589">
        <v>128428.16886608713</v>
      </c>
      <c r="L61" s="589">
        <v>129381.54794476241</v>
      </c>
      <c r="M61" s="589">
        <v>136395.63444822657</v>
      </c>
      <c r="N61" s="589">
        <v>134512.43249468939</v>
      </c>
      <c r="O61" s="589">
        <v>142379.07446433493</v>
      </c>
      <c r="P61" s="589">
        <v>136330.00726776404</v>
      </c>
      <c r="Q61" s="589">
        <v>135907.00030634625</v>
      </c>
      <c r="R61" s="589">
        <v>139221.39218196005</v>
      </c>
      <c r="S61" s="589">
        <v>152102.59273867463</v>
      </c>
      <c r="T61" s="589">
        <v>153073.01989122841</v>
      </c>
      <c r="U61" s="589">
        <v>149826.24489801071</v>
      </c>
      <c r="V61" s="49"/>
    </row>
    <row r="62" spans="1:22" s="52" customFormat="1" ht="12.75" customHeight="1">
      <c r="A62" s="79">
        <v>57</v>
      </c>
      <c r="B62" s="98">
        <v>53</v>
      </c>
      <c r="C62" s="387" t="s">
        <v>368</v>
      </c>
      <c r="D62" s="589">
        <v>41026.482171223754</v>
      </c>
      <c r="E62" s="589">
        <v>41341.43056977525</v>
      </c>
      <c r="F62" s="589">
        <v>40535.933076911882</v>
      </c>
      <c r="G62" s="589">
        <v>42683.399336946371</v>
      </c>
      <c r="H62" s="589">
        <v>47406.074094934564</v>
      </c>
      <c r="I62" s="589">
        <v>47461.117869699417</v>
      </c>
      <c r="J62" s="589">
        <v>48169.869090192391</v>
      </c>
      <c r="K62" s="589">
        <v>47592.204871356102</v>
      </c>
      <c r="L62" s="589">
        <v>46831.977611725044</v>
      </c>
      <c r="M62" s="589">
        <v>48084.437238354229</v>
      </c>
      <c r="N62" s="589">
        <v>47519.452022966063</v>
      </c>
      <c r="O62" s="589">
        <v>50594.96714216414</v>
      </c>
      <c r="P62" s="589">
        <v>46316.18971701937</v>
      </c>
      <c r="Q62" s="589">
        <v>46397.452901941841</v>
      </c>
      <c r="R62" s="589">
        <v>44192.826374827528</v>
      </c>
      <c r="S62" s="589">
        <v>44541.422682351091</v>
      </c>
      <c r="T62" s="589">
        <v>45331.77961876247</v>
      </c>
      <c r="U62" s="589">
        <v>45136.602999305003</v>
      </c>
      <c r="V62" s="49"/>
    </row>
    <row r="63" spans="1:22" s="52" customFormat="1" ht="12.75" customHeight="1">
      <c r="A63" s="79">
        <v>58</v>
      </c>
      <c r="B63" s="98" t="s">
        <v>225</v>
      </c>
      <c r="C63" s="385" t="s">
        <v>369</v>
      </c>
      <c r="D63" s="589">
        <v>64506.437974000211</v>
      </c>
      <c r="E63" s="589">
        <v>79459.793905031052</v>
      </c>
      <c r="F63" s="589">
        <v>70333.194009551647</v>
      </c>
      <c r="G63" s="589">
        <v>68898.391433139754</v>
      </c>
      <c r="H63" s="589">
        <v>66486.95565738884</v>
      </c>
      <c r="I63" s="589">
        <v>62742.302101245114</v>
      </c>
      <c r="J63" s="589">
        <v>70265.590483972701</v>
      </c>
      <c r="K63" s="589">
        <v>70625.826612695455</v>
      </c>
      <c r="L63" s="589">
        <v>58873.61865769326</v>
      </c>
      <c r="M63" s="589">
        <v>56302.378226670924</v>
      </c>
      <c r="N63" s="589">
        <v>57770.548828924118</v>
      </c>
      <c r="O63" s="589">
        <v>61738.853491786409</v>
      </c>
      <c r="P63" s="589">
        <v>45890.828902962981</v>
      </c>
      <c r="Q63" s="589">
        <v>54151.406165705477</v>
      </c>
      <c r="R63" s="589">
        <v>55421.297975267684</v>
      </c>
      <c r="S63" s="589">
        <v>57380.720539590162</v>
      </c>
      <c r="T63" s="589">
        <v>55062.806543153194</v>
      </c>
      <c r="U63" s="589">
        <v>53066.99689741699</v>
      </c>
      <c r="V63" s="49"/>
    </row>
    <row r="64" spans="1:22" s="52" customFormat="1" ht="12.75" customHeight="1">
      <c r="A64" s="79">
        <v>59</v>
      </c>
      <c r="B64" s="98" t="s">
        <v>674</v>
      </c>
      <c r="C64" s="385" t="s">
        <v>227</v>
      </c>
      <c r="D64" s="589">
        <v>56495.270445345639</v>
      </c>
      <c r="E64" s="589">
        <v>60082.549766993317</v>
      </c>
      <c r="F64" s="589">
        <v>59135.537116047301</v>
      </c>
      <c r="G64" s="589">
        <v>63775.321374973413</v>
      </c>
      <c r="H64" s="589">
        <v>65467.367198627435</v>
      </c>
      <c r="I64" s="589">
        <v>65226.360370681126</v>
      </c>
      <c r="J64" s="589">
        <v>70979.355479442238</v>
      </c>
      <c r="K64" s="589">
        <v>63039.230196528675</v>
      </c>
      <c r="L64" s="589">
        <v>64171.217409048964</v>
      </c>
      <c r="M64" s="589">
        <v>69565.496785810596</v>
      </c>
      <c r="N64" s="589">
        <v>69480.09587701672</v>
      </c>
      <c r="O64" s="589">
        <v>72853.423381307133</v>
      </c>
      <c r="P64" s="589">
        <v>65262.023069353614</v>
      </c>
      <c r="Q64" s="589">
        <v>65669.748166934209</v>
      </c>
      <c r="R64" s="589">
        <v>52905.192108943469</v>
      </c>
      <c r="S64" s="589">
        <v>53200.433327621809</v>
      </c>
      <c r="T64" s="589">
        <v>50755.815521213401</v>
      </c>
      <c r="U64" s="589">
        <v>49488.317445399647</v>
      </c>
      <c r="V64" s="49"/>
    </row>
    <row r="65" spans="1:22" s="52" customFormat="1" ht="12.75" customHeight="1">
      <c r="A65" s="79">
        <v>60</v>
      </c>
      <c r="B65" s="98" t="s">
        <v>675</v>
      </c>
      <c r="C65" s="385" t="s">
        <v>61</v>
      </c>
      <c r="D65" s="589">
        <v>36013.381114498567</v>
      </c>
      <c r="E65" s="589">
        <v>41838.15616320035</v>
      </c>
      <c r="F65" s="589">
        <v>35307.230084336195</v>
      </c>
      <c r="G65" s="589">
        <v>36103.359393619867</v>
      </c>
      <c r="H65" s="589">
        <v>33874.890792395796</v>
      </c>
      <c r="I65" s="589">
        <v>31850.368266587207</v>
      </c>
      <c r="J65" s="589">
        <v>36035.660471224663</v>
      </c>
      <c r="K65" s="589">
        <v>36512.444602348049</v>
      </c>
      <c r="L65" s="589">
        <v>32110.256651626041</v>
      </c>
      <c r="M65" s="589">
        <v>29486.966597037437</v>
      </c>
      <c r="N65" s="589">
        <v>30450.169876766315</v>
      </c>
      <c r="O65" s="589">
        <v>35014.762821076038</v>
      </c>
      <c r="P65" s="589">
        <v>27746.509277103221</v>
      </c>
      <c r="Q65" s="589">
        <v>30293.958711540545</v>
      </c>
      <c r="R65" s="589">
        <v>27556.183827107896</v>
      </c>
      <c r="S65" s="589">
        <v>28763.482475881425</v>
      </c>
      <c r="T65" s="589">
        <v>25041.003871175591</v>
      </c>
      <c r="U65" s="589">
        <v>24774.452719585894</v>
      </c>
      <c r="V65" s="49"/>
    </row>
    <row r="66" spans="1:22" s="52" customFormat="1" ht="12.75" customHeight="1">
      <c r="A66" s="79">
        <v>61</v>
      </c>
      <c r="B66" s="98" t="s">
        <v>676</v>
      </c>
      <c r="C66" s="385" t="s">
        <v>370</v>
      </c>
      <c r="D66" s="589">
        <v>11521.91767892741</v>
      </c>
      <c r="E66" s="589">
        <v>12527.642076724329</v>
      </c>
      <c r="F66" s="589">
        <v>12140.462449134004</v>
      </c>
      <c r="G66" s="589">
        <v>13415.365171978658</v>
      </c>
      <c r="H66" s="589">
        <v>13328.001609727144</v>
      </c>
      <c r="I66" s="589">
        <v>12600.237468102314</v>
      </c>
      <c r="J66" s="589">
        <v>13584.246641383656</v>
      </c>
      <c r="K66" s="589">
        <v>13560.292033951895</v>
      </c>
      <c r="L66" s="589">
        <v>14481.435699522837</v>
      </c>
      <c r="M66" s="589">
        <v>15097.049488627255</v>
      </c>
      <c r="N66" s="589">
        <v>15839.281599030401</v>
      </c>
      <c r="O66" s="589">
        <v>19022.237101318933</v>
      </c>
      <c r="P66" s="589">
        <v>16461.732018100178</v>
      </c>
      <c r="Q66" s="589">
        <v>17584.543109190945</v>
      </c>
      <c r="R66" s="589">
        <v>17409.973262575011</v>
      </c>
      <c r="S66" s="589">
        <v>17944.992523384604</v>
      </c>
      <c r="T66" s="589">
        <v>17341.783205174812</v>
      </c>
      <c r="U66" s="589">
        <v>17611.971032447338</v>
      </c>
      <c r="V66" s="49"/>
    </row>
    <row r="67" spans="1:22" s="52" customFormat="1" ht="12.75" customHeight="1">
      <c r="A67" s="79">
        <v>62</v>
      </c>
      <c r="B67" s="98" t="s">
        <v>677</v>
      </c>
      <c r="C67" s="385" t="s">
        <v>228</v>
      </c>
      <c r="D67" s="589">
        <v>97621.812362189856</v>
      </c>
      <c r="E67" s="589">
        <v>106196.36971920595</v>
      </c>
      <c r="F67" s="589">
        <v>104641.86531101944</v>
      </c>
      <c r="G67" s="589">
        <v>113458.9126465765</v>
      </c>
      <c r="H67" s="589">
        <v>115945.37324235623</v>
      </c>
      <c r="I67" s="589">
        <v>114441.02641164958</v>
      </c>
      <c r="J67" s="589">
        <v>123659.1414838653</v>
      </c>
      <c r="K67" s="589">
        <v>122698.62921175912</v>
      </c>
      <c r="L67" s="589">
        <v>113352.45165863843</v>
      </c>
      <c r="M67" s="589">
        <v>110616.02853461231</v>
      </c>
      <c r="N67" s="589">
        <v>113690.4461982471</v>
      </c>
      <c r="O67" s="589">
        <v>127088.20297309736</v>
      </c>
      <c r="P67" s="589">
        <v>116959.07792403777</v>
      </c>
      <c r="Q67" s="589">
        <v>128836.68864806018</v>
      </c>
      <c r="R67" s="589">
        <v>123357.04037039744</v>
      </c>
      <c r="S67" s="589">
        <v>123455.7884966624</v>
      </c>
      <c r="T67" s="589">
        <v>117889.9732797177</v>
      </c>
      <c r="U67" s="589">
        <v>115501.1685631658</v>
      </c>
      <c r="V67" s="49"/>
    </row>
    <row r="68" spans="1:22" s="52" customFormat="1" ht="12.75" customHeight="1">
      <c r="A68" s="79">
        <v>63</v>
      </c>
      <c r="B68" s="98" t="s">
        <v>678</v>
      </c>
      <c r="C68" s="385" t="s">
        <v>229</v>
      </c>
      <c r="D68" s="589">
        <v>15474.202626758255</v>
      </c>
      <c r="E68" s="589">
        <v>74160.981532482198</v>
      </c>
      <c r="F68" s="589">
        <v>73967.679953165367</v>
      </c>
      <c r="G68" s="589">
        <v>19332.268715311257</v>
      </c>
      <c r="H68" s="589">
        <v>81331.717219299753</v>
      </c>
      <c r="I68" s="589">
        <v>75474.82692482711</v>
      </c>
      <c r="J68" s="589">
        <v>74851.210822948808</v>
      </c>
      <c r="K68" s="589">
        <v>76498.883002959541</v>
      </c>
      <c r="L68" s="589">
        <v>73919.301631202194</v>
      </c>
      <c r="M68" s="589">
        <v>68655.653547796217</v>
      </c>
      <c r="N68" s="589">
        <v>66071.938046977521</v>
      </c>
      <c r="O68" s="589">
        <v>67098.723933109199</v>
      </c>
      <c r="P68" s="589">
        <v>67255.301753156818</v>
      </c>
      <c r="Q68" s="589">
        <v>72120.101898798894</v>
      </c>
      <c r="R68" s="589">
        <v>72957.190840896976</v>
      </c>
      <c r="S68" s="589">
        <v>72682.790648921844</v>
      </c>
      <c r="T68" s="589">
        <v>72252.772843923638</v>
      </c>
      <c r="U68" s="589">
        <v>68955.218564218987</v>
      </c>
      <c r="V68" s="49"/>
    </row>
    <row r="69" spans="1:22" s="52" customFormat="1" ht="12.75" customHeight="1">
      <c r="A69" s="79">
        <v>64</v>
      </c>
      <c r="B69" s="98" t="s">
        <v>679</v>
      </c>
      <c r="C69" s="385" t="s">
        <v>371</v>
      </c>
      <c r="D69" s="589">
        <v>145645.68336344947</v>
      </c>
      <c r="E69" s="589">
        <v>153174.6566610141</v>
      </c>
      <c r="F69" s="589">
        <v>145137.17090630255</v>
      </c>
      <c r="G69" s="589">
        <v>138336.01355426174</v>
      </c>
      <c r="H69" s="589">
        <v>124276.54660335366</v>
      </c>
      <c r="I69" s="589">
        <v>114749.83312400052</v>
      </c>
      <c r="J69" s="589">
        <v>115662.18243406732</v>
      </c>
      <c r="K69" s="589">
        <v>114225.61074286237</v>
      </c>
      <c r="L69" s="589">
        <v>108332.17284815361</v>
      </c>
      <c r="M69" s="589">
        <v>101530.09187114649</v>
      </c>
      <c r="N69" s="589">
        <v>103431.79132801467</v>
      </c>
      <c r="O69" s="589">
        <v>122738.88837861517</v>
      </c>
      <c r="P69" s="589">
        <v>100600.92356095275</v>
      </c>
      <c r="Q69" s="589">
        <v>114771.8896560771</v>
      </c>
      <c r="R69" s="589">
        <v>102350.9993803298</v>
      </c>
      <c r="S69" s="589">
        <v>104848.13742486761</v>
      </c>
      <c r="T69" s="589">
        <v>95241.316093948117</v>
      </c>
      <c r="U69" s="589">
        <v>93998.38982365797</v>
      </c>
      <c r="V69" s="49"/>
    </row>
    <row r="70" spans="1:22" s="52" customFormat="1" ht="12.75" customHeight="1">
      <c r="A70" s="79">
        <v>65</v>
      </c>
      <c r="B70" s="98" t="s">
        <v>231</v>
      </c>
      <c r="C70" s="385" t="s">
        <v>258</v>
      </c>
      <c r="D70" s="589">
        <v>85067.715459322193</v>
      </c>
      <c r="E70" s="589">
        <v>105063.71247039457</v>
      </c>
      <c r="F70" s="589">
        <v>93070.570451148946</v>
      </c>
      <c r="G70" s="589">
        <v>93603.094142497939</v>
      </c>
      <c r="H70" s="589">
        <v>88453.619150660292</v>
      </c>
      <c r="I70" s="589">
        <v>80468.768154384627</v>
      </c>
      <c r="J70" s="589">
        <v>93341.509077578652</v>
      </c>
      <c r="K70" s="589">
        <v>87675.964998499505</v>
      </c>
      <c r="L70" s="589">
        <v>73332.610121611579</v>
      </c>
      <c r="M70" s="589">
        <v>70455.480863693505</v>
      </c>
      <c r="N70" s="589">
        <v>76193.231064418767</v>
      </c>
      <c r="O70" s="589">
        <v>91996.151850989583</v>
      </c>
      <c r="P70" s="589">
        <v>69070.20083754466</v>
      </c>
      <c r="Q70" s="589">
        <v>80326.220573466097</v>
      </c>
      <c r="R70" s="589">
        <v>69283.314732468323</v>
      </c>
      <c r="S70" s="589">
        <v>68786.388126981459</v>
      </c>
      <c r="T70" s="589">
        <v>61764.408128699688</v>
      </c>
      <c r="U70" s="589">
        <v>62554.358001638226</v>
      </c>
      <c r="V70" s="49"/>
    </row>
    <row r="71" spans="1:22" s="52" customFormat="1" ht="12.75" customHeight="1">
      <c r="A71" s="79">
        <v>66</v>
      </c>
      <c r="B71" s="98" t="s">
        <v>232</v>
      </c>
      <c r="C71" s="385" t="s">
        <v>372</v>
      </c>
      <c r="D71" s="589">
        <v>99686.598131560371</v>
      </c>
      <c r="E71" s="589">
        <v>121830.90741427685</v>
      </c>
      <c r="F71" s="589">
        <v>112056.17947598999</v>
      </c>
      <c r="G71" s="589">
        <v>111067.04798986431</v>
      </c>
      <c r="H71" s="589">
        <v>107908.13603235105</v>
      </c>
      <c r="I71" s="589">
        <v>101075.28400028715</v>
      </c>
      <c r="J71" s="589">
        <v>115599.00759594675</v>
      </c>
      <c r="K71" s="589">
        <v>116723.21070062619</v>
      </c>
      <c r="L71" s="589">
        <v>96950.005314518872</v>
      </c>
      <c r="M71" s="589">
        <v>93696.591074192023</v>
      </c>
      <c r="N71" s="589">
        <v>99029.03576106274</v>
      </c>
      <c r="O71" s="589">
        <v>115877.81063774397</v>
      </c>
      <c r="P71" s="589">
        <v>92122.840196334553</v>
      </c>
      <c r="Q71" s="589">
        <v>108639.6078584608</v>
      </c>
      <c r="R71" s="589">
        <v>102165.3134041711</v>
      </c>
      <c r="S71" s="589">
        <v>110868.91895863303</v>
      </c>
      <c r="T71" s="589">
        <v>100173.67011804506</v>
      </c>
      <c r="U71" s="589">
        <v>102075.95607026154</v>
      </c>
      <c r="V71" s="49"/>
    </row>
    <row r="72" spans="1:22" s="52" customFormat="1" ht="12.75" customHeight="1">
      <c r="A72" s="79">
        <v>67</v>
      </c>
      <c r="B72" s="98" t="s">
        <v>233</v>
      </c>
      <c r="C72" s="385" t="s">
        <v>234</v>
      </c>
      <c r="D72" s="589">
        <v>143691.67356710631</v>
      </c>
      <c r="E72" s="589">
        <v>154096.66762992123</v>
      </c>
      <c r="F72" s="589">
        <v>144721.59708076454</v>
      </c>
      <c r="G72" s="589">
        <v>152725.21172481278</v>
      </c>
      <c r="H72" s="589">
        <v>151851.96162941668</v>
      </c>
      <c r="I72" s="589">
        <v>145097.13490868584</v>
      </c>
      <c r="J72" s="589">
        <v>157082.21942397059</v>
      </c>
      <c r="K72" s="589">
        <v>131631.39147536946</v>
      </c>
      <c r="L72" s="589">
        <v>116444.75757841309</v>
      </c>
      <c r="M72" s="589">
        <v>112625.87695966761</v>
      </c>
      <c r="N72" s="589">
        <v>115339.37771379226</v>
      </c>
      <c r="O72" s="589">
        <v>117297.87322139024</v>
      </c>
      <c r="P72" s="589">
        <v>97250.129151438989</v>
      </c>
      <c r="Q72" s="589">
        <v>107480.48730219351</v>
      </c>
      <c r="R72" s="589">
        <v>94014.4292037048</v>
      </c>
      <c r="S72" s="589">
        <v>92829.612499503361</v>
      </c>
      <c r="T72" s="589">
        <v>83889.722794983187</v>
      </c>
      <c r="U72" s="589">
        <v>86205.980181338731</v>
      </c>
      <c r="V72" s="49"/>
    </row>
    <row r="73" spans="1:22" s="52" customFormat="1" ht="5.25" customHeight="1">
      <c r="A73" s="72"/>
      <c r="B73" s="65"/>
      <c r="C73" s="389"/>
      <c r="D73" s="370"/>
      <c r="E73" s="370"/>
      <c r="F73" s="370"/>
      <c r="G73" s="370"/>
      <c r="H73" s="370"/>
      <c r="I73" s="589"/>
      <c r="J73" s="589"/>
      <c r="K73" s="589"/>
      <c r="L73" s="589"/>
      <c r="M73" s="589"/>
      <c r="N73" s="589"/>
      <c r="O73" s="589"/>
      <c r="P73" s="589"/>
      <c r="Q73" s="589"/>
      <c r="R73" s="589"/>
      <c r="S73" s="589"/>
      <c r="T73" s="589"/>
      <c r="U73" s="589"/>
      <c r="V73" s="49"/>
    </row>
    <row r="74" spans="1:22" s="58" customFormat="1" ht="12.75" customHeight="1">
      <c r="A74" s="72">
        <v>68</v>
      </c>
      <c r="B74" s="77"/>
      <c r="C74" s="227" t="s">
        <v>736</v>
      </c>
      <c r="D74" s="590">
        <f>SUM(D63:D72)+D56+D52+D49+D44+D41+D14+D10+D6</f>
        <v>7984037.1056779828</v>
      </c>
      <c r="E74" s="590">
        <f t="shared" ref="E74:R74" si="0">SUM(E63:E72)+E56+E52+E49+E44+E41+E14+E10+E6</f>
        <v>8159266.8252000315</v>
      </c>
      <c r="F74" s="590">
        <f t="shared" si="0"/>
        <v>7828845.0622612601</v>
      </c>
      <c r="G74" s="590">
        <f t="shared" si="0"/>
        <v>7873422.4465523046</v>
      </c>
      <c r="H74" s="590">
        <f t="shared" si="0"/>
        <v>7708511.6758162659</v>
      </c>
      <c r="I74" s="590">
        <f t="shared" si="0"/>
        <v>7845027.541662314</v>
      </c>
      <c r="J74" s="590">
        <f t="shared" si="0"/>
        <v>7980912.043812342</v>
      </c>
      <c r="K74" s="590">
        <f t="shared" si="0"/>
        <v>7861032.606687502</v>
      </c>
      <c r="L74" s="590">
        <f t="shared" si="0"/>
        <v>8076443.468071417</v>
      </c>
      <c r="M74" s="590">
        <f t="shared" si="0"/>
        <v>8063950.9831981659</v>
      </c>
      <c r="N74" s="590">
        <f t="shared" si="0"/>
        <v>8081786.338292161</v>
      </c>
      <c r="O74" s="590">
        <f t="shared" si="0"/>
        <v>8320808.454103563</v>
      </c>
      <c r="P74" s="590">
        <f t="shared" si="0"/>
        <v>8367888.7038127324</v>
      </c>
      <c r="Q74" s="590">
        <f t="shared" si="0"/>
        <v>8310427.0844941307</v>
      </c>
      <c r="R74" s="590">
        <f t="shared" si="0"/>
        <v>7770162.1062410306</v>
      </c>
      <c r="S74" s="590">
        <f>SUM(S63:S72)+S56+S52+S49+S44+S41+S14+S10+S6</f>
        <v>8309361.3467320856</v>
      </c>
      <c r="T74" s="590">
        <f>SUM(T63:T72)+T56+T52+T49+T44+T41+T14+T10+T6</f>
        <v>8218850.9486125065</v>
      </c>
      <c r="U74" s="590">
        <f>SUM(U63:U72)+U56+U52+U49+U44+U41+U14+U10+U6</f>
        <v>8033385.5826928969</v>
      </c>
      <c r="V74" s="57"/>
    </row>
    <row r="75" spans="1:22" ht="12.75" customHeight="1">
      <c r="A75" s="72">
        <v>69</v>
      </c>
      <c r="B75" s="66"/>
      <c r="C75" s="384" t="s">
        <v>37</v>
      </c>
      <c r="D75" s="589">
        <v>3340793.3122034133</v>
      </c>
      <c r="E75" s="589">
        <v>3579722.3618854554</v>
      </c>
      <c r="F75" s="589">
        <v>3578750.373299364</v>
      </c>
      <c r="G75" s="589">
        <v>3486195.6819972019</v>
      </c>
      <c r="H75" s="589">
        <v>3356082.6757595278</v>
      </c>
      <c r="I75" s="589">
        <v>3296368.0607265113</v>
      </c>
      <c r="J75" s="589">
        <v>3536060.0678379382</v>
      </c>
      <c r="K75" s="589">
        <v>3443846.0112687922</v>
      </c>
      <c r="L75" s="589">
        <v>3454577.3075758615</v>
      </c>
      <c r="M75" s="589">
        <v>3353456.9811716676</v>
      </c>
      <c r="N75" s="589">
        <v>3277371.7418264202</v>
      </c>
      <c r="O75" s="589">
        <v>3276016.2793534175</v>
      </c>
      <c r="P75" s="589">
        <v>2913671.4979992211</v>
      </c>
      <c r="Q75" s="589">
        <v>3169474.1928356974</v>
      </c>
      <c r="R75" s="589">
        <v>3091658.5352359056</v>
      </c>
      <c r="S75" s="589">
        <v>3265350.3465616894</v>
      </c>
      <c r="T75" s="589">
        <v>2989292.8149194494</v>
      </c>
      <c r="U75" s="589">
        <v>3044459.8531922977</v>
      </c>
      <c r="V75" s="22"/>
    </row>
    <row r="76" spans="1:22" ht="12.75" customHeight="1">
      <c r="A76" s="72">
        <v>70</v>
      </c>
      <c r="B76" s="66"/>
      <c r="C76" s="227" t="s">
        <v>278</v>
      </c>
      <c r="D76" s="590">
        <f t="shared" ref="D76:U76" si="1">SUM(D74:D75)</f>
        <v>11324830.417881396</v>
      </c>
      <c r="E76" s="590">
        <f t="shared" si="1"/>
        <v>11738989.187085487</v>
      </c>
      <c r="F76" s="590">
        <f t="shared" si="1"/>
        <v>11407595.435560625</v>
      </c>
      <c r="G76" s="590">
        <f t="shared" si="1"/>
        <v>11359618.128549507</v>
      </c>
      <c r="H76" s="590">
        <f t="shared" si="1"/>
        <v>11064594.351575794</v>
      </c>
      <c r="I76" s="590">
        <f t="shared" si="1"/>
        <v>11141395.602388825</v>
      </c>
      <c r="J76" s="590">
        <f t="shared" si="1"/>
        <v>11516972.111650281</v>
      </c>
      <c r="K76" s="590">
        <f t="shared" si="1"/>
        <v>11304878.617956294</v>
      </c>
      <c r="L76" s="590">
        <f t="shared" si="1"/>
        <v>11531020.775647279</v>
      </c>
      <c r="M76" s="590">
        <f t="shared" si="1"/>
        <v>11417407.964369833</v>
      </c>
      <c r="N76" s="590">
        <f t="shared" si="1"/>
        <v>11359158.080118582</v>
      </c>
      <c r="O76" s="590">
        <f t="shared" si="1"/>
        <v>11596824.73345698</v>
      </c>
      <c r="P76" s="590">
        <f t="shared" si="1"/>
        <v>11281560.201811954</v>
      </c>
      <c r="Q76" s="590">
        <f t="shared" si="1"/>
        <v>11479901.277329829</v>
      </c>
      <c r="R76" s="590">
        <f t="shared" si="1"/>
        <v>10861820.641476937</v>
      </c>
      <c r="S76" s="590">
        <f t="shared" si="1"/>
        <v>11574711.693293775</v>
      </c>
      <c r="T76" s="590">
        <f t="shared" si="1"/>
        <v>11208143.763531957</v>
      </c>
      <c r="U76" s="590">
        <f t="shared" si="1"/>
        <v>11077845.435885195</v>
      </c>
      <c r="V76" s="22"/>
    </row>
    <row r="77" spans="1:22" ht="15" customHeight="1">
      <c r="A77" s="23"/>
      <c r="B77" s="29" t="s">
        <v>754</v>
      </c>
      <c r="C77" s="60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</row>
    <row r="78" spans="1:22" ht="14.25" customHeight="1">
      <c r="B78" s="31" t="s">
        <v>14</v>
      </c>
      <c r="C78" s="4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</row>
    <row r="79" spans="1:22" ht="12" customHeight="1">
      <c r="B79" s="31" t="s">
        <v>589</v>
      </c>
      <c r="C79" s="32"/>
      <c r="V79" s="30"/>
    </row>
    <row r="80" spans="1:22" ht="12" customHeight="1">
      <c r="B80" s="31" t="s">
        <v>590</v>
      </c>
      <c r="C80" s="32"/>
    </row>
    <row r="81" spans="2:22" ht="12" customHeight="1">
      <c r="B81" s="31"/>
      <c r="C81" s="32"/>
    </row>
    <row r="82" spans="2:22" ht="12" customHeight="1">
      <c r="B82" s="31"/>
      <c r="C82" s="32"/>
      <c r="V82" s="32"/>
    </row>
    <row r="83" spans="2:22" ht="12" customHeight="1">
      <c r="B83" s="31"/>
      <c r="C83" s="32"/>
      <c r="V83" s="32"/>
    </row>
    <row r="84" spans="2:22" ht="12" customHeight="1">
      <c r="B84" s="31"/>
      <c r="C84" s="32"/>
      <c r="V84" s="32"/>
    </row>
    <row r="85" spans="2:22" ht="12" customHeight="1">
      <c r="B85" s="31"/>
      <c r="C85" s="32"/>
      <c r="V85" s="32"/>
    </row>
    <row r="86" spans="2:22" ht="15" customHeight="1">
      <c r="B86" s="31"/>
      <c r="C86" s="32"/>
      <c r="V86" s="32"/>
    </row>
    <row r="87" spans="2:22" ht="15" customHeight="1">
      <c r="B87" s="31"/>
      <c r="C87" s="32"/>
      <c r="V87" s="32"/>
    </row>
    <row r="88" spans="2:22" ht="15" customHeight="1">
      <c r="B88" s="31"/>
      <c r="C88" s="32"/>
      <c r="V88" s="32"/>
    </row>
    <row r="89" spans="2:22" ht="15" customHeight="1">
      <c r="B89" s="31"/>
      <c r="C89" s="32"/>
      <c r="V89" s="32"/>
    </row>
    <row r="90" spans="2:22" ht="15" customHeight="1">
      <c r="B90" s="31"/>
      <c r="C90" s="32"/>
      <c r="V90" s="32"/>
    </row>
    <row r="91" spans="2:22" ht="15" customHeight="1">
      <c r="B91" s="31"/>
      <c r="C91" s="32"/>
      <c r="V91" s="32"/>
    </row>
    <row r="92" spans="2:22" ht="15" customHeight="1">
      <c r="B92" s="31"/>
      <c r="C92" s="32"/>
      <c r="V92" s="32"/>
    </row>
    <row r="93" spans="2:22" ht="15" customHeight="1">
      <c r="B93" s="31"/>
      <c r="C93" s="32"/>
      <c r="V93" s="32"/>
    </row>
    <row r="94" spans="2:22" ht="15" customHeight="1">
      <c r="B94" s="31"/>
      <c r="C94" s="32"/>
      <c r="V94" s="32"/>
    </row>
    <row r="95" spans="2:22" ht="15" customHeight="1">
      <c r="B95" s="31"/>
      <c r="C95" s="32"/>
      <c r="V95" s="32"/>
    </row>
    <row r="96" spans="2:22" ht="15" customHeight="1">
      <c r="B96" s="31"/>
      <c r="C96" s="32"/>
      <c r="V96" s="32"/>
    </row>
    <row r="97" spans="2:22" ht="15" customHeight="1">
      <c r="B97" s="31"/>
      <c r="C97" s="32"/>
      <c r="V97" s="32"/>
    </row>
    <row r="98" spans="2:22" ht="15" customHeight="1">
      <c r="B98" s="31"/>
      <c r="C98" s="32"/>
      <c r="V98" s="32"/>
    </row>
    <row r="99" spans="2:22" ht="15" customHeight="1">
      <c r="B99" s="31"/>
      <c r="C99" s="32"/>
      <c r="V99" s="32"/>
    </row>
    <row r="100" spans="2:22" ht="15" customHeight="1">
      <c r="B100" s="31"/>
      <c r="C100" s="32"/>
      <c r="V100" s="32"/>
    </row>
    <row r="101" spans="2:22" ht="15" customHeight="1">
      <c r="B101" s="31"/>
      <c r="C101" s="32"/>
      <c r="V101" s="32"/>
    </row>
    <row r="102" spans="2:22" ht="15" customHeight="1">
      <c r="B102" s="31"/>
      <c r="C102" s="32"/>
      <c r="V102" s="32"/>
    </row>
    <row r="103" spans="2:22" ht="15" customHeight="1">
      <c r="B103" s="31"/>
      <c r="C103" s="32"/>
      <c r="V103" s="32"/>
    </row>
    <row r="104" spans="2:22" ht="15" customHeight="1">
      <c r="B104" s="31"/>
      <c r="C104" s="32"/>
      <c r="V104" s="32"/>
    </row>
    <row r="105" spans="2:22" ht="15" customHeight="1">
      <c r="B105" s="31"/>
      <c r="C105" s="32"/>
      <c r="V105" s="32"/>
    </row>
    <row r="106" spans="2:22" ht="15" customHeight="1">
      <c r="B106" s="31"/>
      <c r="C106" s="32"/>
      <c r="V106" s="32"/>
    </row>
    <row r="107" spans="2:22" ht="15" customHeight="1">
      <c r="B107" s="31"/>
      <c r="C107" s="32"/>
      <c r="V107" s="32"/>
    </row>
    <row r="108" spans="2:22" ht="15" customHeight="1">
      <c r="B108" s="31"/>
      <c r="C108" s="32"/>
      <c r="V108" s="32"/>
    </row>
    <row r="109" spans="2:22" ht="15" customHeight="1">
      <c r="B109" s="31"/>
      <c r="C109" s="32"/>
      <c r="V109" s="32"/>
    </row>
    <row r="110" spans="2:22" ht="15" customHeight="1">
      <c r="B110" s="31"/>
      <c r="C110" s="32"/>
      <c r="V110" s="32"/>
    </row>
    <row r="111" spans="2:22" ht="15" customHeight="1">
      <c r="B111" s="31"/>
      <c r="C111" s="32"/>
      <c r="V111" s="32"/>
    </row>
    <row r="112" spans="2:22" ht="15" customHeight="1">
      <c r="B112" s="31"/>
      <c r="C112" s="32"/>
      <c r="V112" s="32"/>
    </row>
    <row r="113" spans="2:22" ht="15" customHeight="1">
      <c r="B113" s="31"/>
      <c r="C113" s="32"/>
      <c r="V113" s="32"/>
    </row>
    <row r="114" spans="2:22" ht="15" customHeight="1">
      <c r="B114" s="31"/>
      <c r="C114" s="32"/>
      <c r="V114" s="32"/>
    </row>
    <row r="115" spans="2:22" ht="15" customHeight="1">
      <c r="B115" s="31"/>
      <c r="C115" s="32"/>
      <c r="V115" s="32"/>
    </row>
    <row r="116" spans="2:22" ht="15" customHeight="1">
      <c r="B116" s="31"/>
      <c r="C116" s="32"/>
      <c r="V116" s="32"/>
    </row>
    <row r="117" spans="2:22" ht="15" customHeight="1">
      <c r="B117" s="31"/>
      <c r="C117" s="32"/>
      <c r="V117" s="32"/>
    </row>
    <row r="118" spans="2:22" ht="15" customHeight="1">
      <c r="B118" s="31"/>
      <c r="C118" s="32"/>
      <c r="V118" s="32"/>
    </row>
    <row r="119" spans="2:22" ht="15" customHeight="1">
      <c r="B119" s="31"/>
      <c r="C119" s="32"/>
      <c r="V119" s="32"/>
    </row>
    <row r="120" spans="2:22" ht="15" customHeight="1">
      <c r="B120" s="31"/>
      <c r="C120" s="32"/>
      <c r="V120" s="32"/>
    </row>
    <row r="121" spans="2:22" ht="15" customHeight="1">
      <c r="B121" s="31"/>
      <c r="C121" s="32"/>
      <c r="V121" s="32"/>
    </row>
    <row r="122" spans="2:22" ht="15" customHeight="1">
      <c r="B122" s="31"/>
      <c r="C122" s="32"/>
      <c r="V122" s="32"/>
    </row>
    <row r="123" spans="2:22" ht="15" customHeight="1">
      <c r="B123" s="31"/>
      <c r="C123" s="32"/>
      <c r="V123" s="32"/>
    </row>
    <row r="124" spans="2:22" ht="15" customHeight="1">
      <c r="B124" s="31"/>
      <c r="C124" s="32"/>
      <c r="V124" s="32"/>
    </row>
    <row r="125" spans="2:22" ht="15" customHeight="1">
      <c r="B125" s="31"/>
      <c r="C125" s="32"/>
      <c r="V125" s="32"/>
    </row>
    <row r="126" spans="2:22" ht="15" customHeight="1">
      <c r="B126" s="31"/>
      <c r="C126" s="32"/>
      <c r="V126" s="32"/>
    </row>
    <row r="127" spans="2:22" ht="15" customHeight="1">
      <c r="B127" s="31"/>
      <c r="C127" s="32"/>
      <c r="V127" s="32"/>
    </row>
    <row r="128" spans="2:22" ht="15" customHeight="1">
      <c r="B128" s="31"/>
      <c r="C128" s="32"/>
      <c r="V128" s="32"/>
    </row>
    <row r="129" spans="2:22" ht="15" customHeight="1">
      <c r="B129" s="31"/>
      <c r="C129" s="32"/>
      <c r="V129" s="32"/>
    </row>
    <row r="130" spans="2:22" ht="15" customHeight="1">
      <c r="B130" s="31"/>
      <c r="C130" s="32"/>
      <c r="V130" s="32"/>
    </row>
    <row r="131" spans="2:22" ht="15" customHeight="1">
      <c r="B131" s="31"/>
      <c r="C131" s="32"/>
      <c r="V131" s="32"/>
    </row>
    <row r="132" spans="2:22" ht="15" customHeight="1">
      <c r="B132" s="31"/>
      <c r="C132" s="32"/>
      <c r="V132" s="32"/>
    </row>
    <row r="133" spans="2:22" ht="15" customHeight="1">
      <c r="B133" s="31"/>
      <c r="C133" s="32"/>
      <c r="V133" s="32"/>
    </row>
    <row r="134" spans="2:22" ht="15" customHeight="1">
      <c r="B134" s="31"/>
      <c r="C134" s="32"/>
      <c r="V134" s="32"/>
    </row>
    <row r="135" spans="2:22" ht="15" customHeight="1">
      <c r="B135" s="31"/>
      <c r="C135" s="32"/>
      <c r="V135" s="32"/>
    </row>
    <row r="136" spans="2:22" ht="15" customHeight="1">
      <c r="B136" s="31"/>
      <c r="C136" s="32"/>
      <c r="V136" s="32"/>
    </row>
    <row r="137" spans="2:22" ht="15" customHeight="1">
      <c r="B137" s="31"/>
      <c r="C137" s="32"/>
      <c r="V137" s="32"/>
    </row>
    <row r="138" spans="2:22" ht="15" customHeight="1">
      <c r="B138" s="31"/>
      <c r="C138" s="32"/>
      <c r="V138" s="32"/>
    </row>
    <row r="139" spans="2:22" ht="15" customHeight="1">
      <c r="B139" s="31"/>
      <c r="C139" s="32"/>
      <c r="V139" s="32"/>
    </row>
    <row r="140" spans="2:22" ht="15" customHeight="1">
      <c r="B140" s="31"/>
      <c r="C140" s="32"/>
      <c r="V140" s="32"/>
    </row>
    <row r="141" spans="2:22" ht="15" customHeight="1">
      <c r="B141" s="31"/>
      <c r="C141" s="32"/>
      <c r="V141" s="32"/>
    </row>
    <row r="142" spans="2:22" ht="15" customHeight="1">
      <c r="B142" s="31"/>
      <c r="C142" s="32"/>
      <c r="V142" s="32"/>
    </row>
    <row r="143" spans="2:22" ht="15" customHeight="1">
      <c r="B143" s="31"/>
      <c r="C143" s="32"/>
      <c r="V143" s="32"/>
    </row>
    <row r="144" spans="2:22" ht="15" customHeight="1">
      <c r="B144" s="31"/>
      <c r="C144" s="32"/>
      <c r="V144" s="32"/>
    </row>
    <row r="145" spans="2:22" ht="15" customHeight="1">
      <c r="B145" s="31"/>
      <c r="C145" s="32"/>
      <c r="V145" s="32"/>
    </row>
    <row r="146" spans="2:22" ht="15" customHeight="1">
      <c r="B146" s="31"/>
      <c r="C146" s="32"/>
      <c r="V146" s="32"/>
    </row>
    <row r="147" spans="2:22" ht="15" customHeight="1">
      <c r="B147" s="31"/>
      <c r="C147" s="32"/>
      <c r="V147" s="32"/>
    </row>
    <row r="148" spans="2:22" ht="15" customHeight="1">
      <c r="B148" s="31"/>
      <c r="C148" s="32"/>
      <c r="V148" s="32"/>
    </row>
    <row r="149" spans="2:22" ht="15" customHeight="1">
      <c r="B149" s="31"/>
      <c r="C149" s="32"/>
      <c r="V149" s="32"/>
    </row>
    <row r="150" spans="2:22" ht="15" customHeight="1">
      <c r="B150" s="31"/>
      <c r="C150" s="32"/>
      <c r="V150" s="32"/>
    </row>
    <row r="151" spans="2:22" ht="15" customHeight="1">
      <c r="B151" s="31"/>
      <c r="C151" s="32"/>
      <c r="V151" s="32"/>
    </row>
    <row r="152" spans="2:22" ht="15" customHeight="1">
      <c r="B152" s="31"/>
      <c r="C152" s="32"/>
      <c r="V152" s="32"/>
    </row>
    <row r="153" spans="2:22" ht="15" customHeight="1">
      <c r="B153" s="31"/>
      <c r="C153" s="32"/>
      <c r="V153" s="32"/>
    </row>
    <row r="154" spans="2:22" ht="15" customHeight="1">
      <c r="B154" s="31"/>
      <c r="C154" s="32"/>
      <c r="V154" s="32"/>
    </row>
    <row r="155" spans="2:22" ht="15" customHeight="1">
      <c r="B155" s="31"/>
      <c r="C155" s="32"/>
      <c r="V155" s="32"/>
    </row>
    <row r="156" spans="2:22" ht="15" customHeight="1">
      <c r="B156" s="31"/>
      <c r="C156" s="32"/>
      <c r="V156" s="32"/>
    </row>
    <row r="157" spans="2:22" ht="15" customHeight="1">
      <c r="B157" s="31"/>
      <c r="C157" s="32"/>
      <c r="V157" s="32"/>
    </row>
    <row r="158" spans="2:22" ht="15" customHeight="1">
      <c r="B158" s="31"/>
      <c r="C158" s="32"/>
      <c r="V158" s="32"/>
    </row>
    <row r="159" spans="2:22" ht="15" customHeight="1">
      <c r="B159" s="31"/>
      <c r="C159" s="32"/>
      <c r="V159" s="32"/>
    </row>
    <row r="160" spans="2:22" ht="15" customHeight="1">
      <c r="B160" s="31"/>
      <c r="C160" s="32"/>
      <c r="V160" s="32"/>
    </row>
    <row r="161" spans="2:22" ht="15" customHeight="1">
      <c r="B161" s="31"/>
      <c r="C161" s="32"/>
      <c r="V161" s="32"/>
    </row>
    <row r="162" spans="2:22" ht="15" customHeight="1">
      <c r="B162" s="31"/>
      <c r="C162" s="32"/>
      <c r="V162" s="32"/>
    </row>
    <row r="163" spans="2:22" ht="15" customHeight="1">
      <c r="B163" s="31"/>
      <c r="C163" s="32"/>
      <c r="V163" s="32"/>
    </row>
    <row r="164" spans="2:22" ht="15" customHeight="1">
      <c r="B164" s="31"/>
      <c r="C164" s="32"/>
      <c r="V164" s="32"/>
    </row>
    <row r="165" spans="2:22" ht="15" customHeight="1">
      <c r="B165" s="31"/>
      <c r="C165" s="32"/>
      <c r="V165" s="32"/>
    </row>
    <row r="166" spans="2:22" ht="15" customHeight="1">
      <c r="B166" s="31"/>
      <c r="C166" s="32"/>
      <c r="V166" s="32"/>
    </row>
    <row r="167" spans="2:22" ht="15" customHeight="1">
      <c r="B167" s="31"/>
      <c r="C167" s="32"/>
      <c r="V167" s="32"/>
    </row>
    <row r="168" spans="2:22" ht="15" customHeight="1">
      <c r="B168" s="31"/>
      <c r="C168" s="32"/>
      <c r="V168" s="32"/>
    </row>
    <row r="169" spans="2:22" ht="15" customHeight="1">
      <c r="B169" s="31"/>
      <c r="C169" s="32"/>
      <c r="V169" s="32"/>
    </row>
    <row r="170" spans="2:22" ht="15" customHeight="1">
      <c r="B170" s="31"/>
      <c r="C170" s="32"/>
      <c r="V170" s="32"/>
    </row>
    <row r="171" spans="2:22" ht="15" customHeight="1">
      <c r="B171" s="31"/>
      <c r="C171" s="32"/>
      <c r="V171" s="32"/>
    </row>
    <row r="172" spans="2:22" ht="15" customHeight="1">
      <c r="B172" s="31"/>
      <c r="C172" s="32"/>
      <c r="V172" s="32"/>
    </row>
    <row r="173" spans="2:22" ht="15" customHeight="1">
      <c r="B173" s="31"/>
      <c r="C173" s="32"/>
      <c r="V173" s="32"/>
    </row>
    <row r="174" spans="2:22" ht="15" customHeight="1">
      <c r="B174" s="31"/>
      <c r="C174" s="32"/>
      <c r="V174" s="32"/>
    </row>
    <row r="175" spans="2:22" ht="15" customHeight="1">
      <c r="B175" s="31"/>
      <c r="C175" s="32"/>
      <c r="V175" s="32"/>
    </row>
    <row r="176" spans="2:22" ht="15" customHeight="1">
      <c r="B176" s="31"/>
      <c r="C176" s="32"/>
      <c r="V176" s="32"/>
    </row>
    <row r="177" spans="2:22" ht="15" customHeight="1">
      <c r="B177" s="31"/>
      <c r="C177" s="32"/>
      <c r="V177" s="32"/>
    </row>
    <row r="178" spans="2:22" ht="15" customHeight="1">
      <c r="B178" s="31"/>
      <c r="C178" s="32"/>
      <c r="V178" s="32"/>
    </row>
    <row r="179" spans="2:22" ht="15" customHeight="1">
      <c r="B179" s="31"/>
      <c r="C179" s="32"/>
      <c r="V179" s="32"/>
    </row>
    <row r="180" spans="2:22" ht="15" customHeight="1">
      <c r="B180" s="31"/>
      <c r="C180" s="32"/>
      <c r="V180" s="32"/>
    </row>
    <row r="181" spans="2:22" ht="15" customHeight="1">
      <c r="B181" s="31"/>
      <c r="C181" s="32"/>
      <c r="V181" s="32"/>
    </row>
    <row r="182" spans="2:22" ht="15" customHeight="1">
      <c r="B182" s="31"/>
      <c r="C182" s="32"/>
      <c r="V182" s="32"/>
    </row>
    <row r="183" spans="2:22" ht="15" customHeight="1">
      <c r="C183" s="32"/>
      <c r="V183" s="32"/>
    </row>
    <row r="184" spans="2:22" ht="15" customHeight="1">
      <c r="C184" s="32"/>
      <c r="V184" s="32"/>
    </row>
    <row r="185" spans="2:22" ht="15" customHeight="1">
      <c r="C185" s="32"/>
      <c r="V185" s="32"/>
    </row>
    <row r="186" spans="2:22" ht="15" customHeight="1">
      <c r="C186" s="32"/>
      <c r="V186" s="32"/>
    </row>
    <row r="187" spans="2:22" ht="15" customHeight="1">
      <c r="C187" s="32"/>
      <c r="V187" s="32"/>
    </row>
    <row r="188" spans="2:22" ht="15" customHeight="1">
      <c r="C188" s="32"/>
      <c r="V188" s="32"/>
    </row>
    <row r="189" spans="2:22" ht="15" customHeight="1">
      <c r="C189" s="32"/>
      <c r="V189" s="32"/>
    </row>
    <row r="190" spans="2:22" ht="15" customHeight="1">
      <c r="C190" s="32"/>
      <c r="V190" s="32"/>
    </row>
    <row r="191" spans="2:22" ht="15" customHeight="1">
      <c r="C191" s="32"/>
      <c r="V191" s="32"/>
    </row>
    <row r="192" spans="2:22" ht="15" customHeight="1">
      <c r="C192" s="32"/>
      <c r="V192" s="32"/>
    </row>
    <row r="193" spans="3:22" ht="15" customHeight="1">
      <c r="C193" s="32"/>
      <c r="V193" s="32"/>
    </row>
    <row r="194" spans="3:22" ht="15" customHeight="1">
      <c r="C194" s="32"/>
      <c r="V194" s="32"/>
    </row>
    <row r="195" spans="3:22" ht="15" customHeight="1">
      <c r="C195" s="32"/>
      <c r="V195" s="32"/>
    </row>
    <row r="196" spans="3:22" ht="15" customHeight="1">
      <c r="C196" s="32"/>
      <c r="V196" s="32"/>
    </row>
    <row r="197" spans="3:22" ht="15" customHeight="1">
      <c r="C197" s="32"/>
      <c r="V197" s="32"/>
    </row>
    <row r="198" spans="3:22" ht="15" customHeight="1">
      <c r="C198" s="32"/>
      <c r="V198" s="32"/>
    </row>
    <row r="199" spans="3:22" ht="15" customHeight="1">
      <c r="C199" s="32"/>
      <c r="V199" s="32"/>
    </row>
    <row r="200" spans="3:22" ht="15" customHeight="1">
      <c r="C200" s="32"/>
      <c r="V200" s="32"/>
    </row>
    <row r="201" spans="3:22" ht="15" customHeight="1">
      <c r="C201" s="32"/>
      <c r="V201" s="32"/>
    </row>
    <row r="202" spans="3:22" ht="15" customHeight="1">
      <c r="C202" s="32"/>
      <c r="V202" s="32"/>
    </row>
    <row r="203" spans="3:22" ht="15" customHeight="1">
      <c r="C203" s="32"/>
      <c r="V203" s="32"/>
    </row>
    <row r="204" spans="3:22" ht="15" customHeight="1">
      <c r="C204" s="32"/>
      <c r="V204" s="32"/>
    </row>
    <row r="205" spans="3:22" ht="15" customHeight="1">
      <c r="C205" s="32"/>
      <c r="V205" s="32"/>
    </row>
    <row r="206" spans="3:22" ht="15" customHeight="1">
      <c r="C206" s="32"/>
      <c r="V206" s="32"/>
    </row>
    <row r="207" spans="3:22" ht="15" customHeight="1">
      <c r="C207" s="32"/>
      <c r="V207" s="32"/>
    </row>
    <row r="208" spans="3:22" ht="15" customHeight="1">
      <c r="C208" s="32"/>
      <c r="V208" s="32"/>
    </row>
    <row r="209" spans="3:22" ht="15" customHeight="1">
      <c r="C209" s="32"/>
      <c r="V209" s="32"/>
    </row>
    <row r="210" spans="3:22" ht="15" customHeight="1">
      <c r="V210" s="32"/>
    </row>
    <row r="211" spans="3:22" ht="15" customHeight="1">
      <c r="V211" s="32"/>
    </row>
    <row r="212" spans="3:22" ht="15" customHeight="1"/>
    <row r="213" spans="3:22" ht="15" customHeight="1"/>
    <row r="214" spans="3:22" ht="15" customHeight="1"/>
    <row r="215" spans="3:22" ht="15" customHeight="1"/>
    <row r="216" spans="3:22" ht="15" customHeight="1"/>
    <row r="217" spans="3:22" ht="15" customHeight="1"/>
    <row r="218" spans="3:22" ht="15" customHeight="1"/>
    <row r="219" spans="3:22" ht="15" customHeight="1"/>
    <row r="220" spans="3:22" ht="15" customHeight="1"/>
    <row r="221" spans="3:22" ht="15" customHeight="1"/>
    <row r="222" spans="3:22" ht="15" customHeight="1"/>
    <row r="223" spans="3:22" ht="15" customHeight="1"/>
    <row r="224" spans="3:22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  <row r="1659" ht="15" customHeight="1"/>
    <row r="1660" ht="15" customHeight="1"/>
    <row r="1661" ht="15" customHeight="1"/>
    <row r="1662" ht="15" customHeight="1"/>
    <row r="1663" ht="15" customHeight="1"/>
  </sheetData>
  <phoneticPr fontId="13" type="noConversion"/>
  <pageMargins left="0.59055118110236227" right="0.19685039370078741" top="0.59055118110236227" bottom="0.39370078740157483" header="0.11811023622047245" footer="0.11811023622047245"/>
  <pageSetup paperSize="9" scale="70" fitToWidth="2" orientation="portrait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Y82"/>
  <sheetViews>
    <sheetView workbookViewId="0"/>
  </sheetViews>
  <sheetFormatPr baseColWidth="10" defaultRowHeight="15.95" customHeight="1"/>
  <cols>
    <col min="1" max="1" width="4.140625" style="246" customWidth="1"/>
    <col min="2" max="2" width="9" style="92" customWidth="1"/>
    <col min="3" max="3" width="51.7109375" style="92" customWidth="1"/>
    <col min="4" max="4" width="12.28515625" style="92" bestFit="1" customWidth="1"/>
    <col min="5" max="5" width="10.42578125" style="92" customWidth="1"/>
    <col min="6" max="6" width="10.7109375" style="92" customWidth="1"/>
    <col min="7" max="7" width="10.5703125" style="92" customWidth="1"/>
    <col min="8" max="8" width="9" style="92" customWidth="1"/>
    <col min="9" max="10" width="10.5703125" style="92" customWidth="1"/>
    <col min="11" max="11" width="8.7109375" style="92" customWidth="1"/>
    <col min="12" max="12" width="10.5703125" style="92" customWidth="1"/>
    <col min="13" max="14" width="9.7109375" style="92" customWidth="1"/>
    <col min="15" max="15" width="10.5703125" style="92" customWidth="1"/>
    <col min="16" max="16" width="11.7109375" style="92" customWidth="1"/>
    <col min="17" max="17" width="8.7109375" style="1" customWidth="1"/>
    <col min="18" max="18" width="9.5703125" style="1" customWidth="1"/>
    <col min="19" max="19" width="9.28515625" style="1" customWidth="1"/>
    <col min="20" max="20" width="9" style="1" customWidth="1"/>
    <col min="21" max="22" width="7.7109375" style="1" customWidth="1"/>
    <col min="23" max="23" width="7.7109375" style="92" customWidth="1"/>
    <col min="24" max="24" width="9.7109375" style="92" customWidth="1"/>
    <col min="25" max="25" width="10.5703125" style="222" customWidth="1"/>
    <col min="26" max="16384" width="11.42578125" style="92"/>
  </cols>
  <sheetData>
    <row r="1" spans="1:25" ht="19.5" customHeight="1">
      <c r="A1" s="17" t="s">
        <v>584</v>
      </c>
      <c r="C1" s="63"/>
      <c r="D1" s="63"/>
      <c r="E1" s="63"/>
      <c r="F1" s="236"/>
      <c r="G1" s="236"/>
      <c r="H1" s="236"/>
      <c r="I1" s="236"/>
      <c r="K1" s="17"/>
      <c r="S1" s="200"/>
    </row>
    <row r="2" spans="1:25" ht="15" customHeight="1">
      <c r="A2" s="155" t="s">
        <v>53</v>
      </c>
      <c r="B2" s="237"/>
      <c r="C2" s="238"/>
      <c r="F2" s="236"/>
      <c r="G2" s="236"/>
      <c r="H2" s="236"/>
      <c r="I2" s="239"/>
      <c r="K2" s="671"/>
      <c r="S2" s="70"/>
    </row>
    <row r="3" spans="1:25" ht="12" customHeight="1">
      <c r="A3" s="240"/>
      <c r="B3" s="20"/>
      <c r="C3" s="241"/>
      <c r="D3" s="242"/>
      <c r="E3" s="242"/>
      <c r="F3" s="242"/>
      <c r="G3" s="242"/>
      <c r="H3" s="242"/>
      <c r="I3" s="222"/>
      <c r="J3" s="243"/>
      <c r="K3" s="242"/>
      <c r="L3" s="242"/>
      <c r="M3" s="242"/>
      <c r="N3" s="242"/>
      <c r="O3" s="242"/>
      <c r="P3" s="242"/>
    </row>
    <row r="4" spans="1:25" s="52" customFormat="1" ht="23.25" customHeight="1">
      <c r="A4" s="835" t="s">
        <v>781</v>
      </c>
      <c r="B4" s="836" t="s">
        <v>1012</v>
      </c>
      <c r="C4" s="760" t="s">
        <v>255</v>
      </c>
      <c r="D4" s="765" t="s">
        <v>740</v>
      </c>
      <c r="E4" s="762" t="s">
        <v>749</v>
      </c>
      <c r="F4" s="762" t="s">
        <v>750</v>
      </c>
      <c r="G4" s="770" t="s">
        <v>748</v>
      </c>
      <c r="H4" s="771"/>
      <c r="I4" s="771"/>
      <c r="J4" s="771"/>
      <c r="K4" s="771"/>
      <c r="L4" s="771"/>
      <c r="M4" s="771"/>
      <c r="N4" s="772"/>
      <c r="O4" s="765" t="s">
        <v>738</v>
      </c>
      <c r="P4" s="770" t="s">
        <v>542</v>
      </c>
      <c r="Q4" s="771"/>
      <c r="R4" s="771"/>
      <c r="S4" s="771"/>
      <c r="T4" s="772"/>
      <c r="U4" s="762" t="s">
        <v>575</v>
      </c>
      <c r="V4" s="762" t="s">
        <v>148</v>
      </c>
      <c r="W4" s="762" t="s">
        <v>149</v>
      </c>
      <c r="X4" s="834" t="s">
        <v>706</v>
      </c>
      <c r="Y4" s="50"/>
    </row>
    <row r="5" spans="1:25" s="52" customFormat="1" ht="85.5">
      <c r="A5" s="835"/>
      <c r="B5" s="836"/>
      <c r="C5" s="761"/>
      <c r="D5" s="766"/>
      <c r="E5" s="763"/>
      <c r="F5" s="763"/>
      <c r="G5" s="216" t="s">
        <v>739</v>
      </c>
      <c r="H5" s="216" t="s">
        <v>737</v>
      </c>
      <c r="I5" s="594" t="s">
        <v>782</v>
      </c>
      <c r="J5" s="216" t="s">
        <v>783</v>
      </c>
      <c r="K5" s="600" t="s">
        <v>1071</v>
      </c>
      <c r="L5" s="216" t="s">
        <v>176</v>
      </c>
      <c r="M5" s="216" t="s">
        <v>746</v>
      </c>
      <c r="N5" s="216" t="s">
        <v>784</v>
      </c>
      <c r="O5" s="766"/>
      <c r="P5" s="228" t="s">
        <v>739</v>
      </c>
      <c r="Q5" s="214" t="s">
        <v>705</v>
      </c>
      <c r="R5" s="228" t="s">
        <v>240</v>
      </c>
      <c r="S5" s="216" t="s">
        <v>395</v>
      </c>
      <c r="T5" s="8" t="s">
        <v>541</v>
      </c>
      <c r="U5" s="763"/>
      <c r="V5" s="764"/>
      <c r="W5" s="764"/>
      <c r="X5" s="758"/>
      <c r="Y5" s="244"/>
    </row>
    <row r="6" spans="1:25" s="50" customFormat="1" ht="5.0999999999999996" customHeight="1">
      <c r="A6" s="356"/>
      <c r="B6" s="61"/>
      <c r="C6" s="357"/>
      <c r="D6" s="72"/>
      <c r="E6" s="358"/>
      <c r="F6" s="358"/>
      <c r="G6" s="358"/>
      <c r="H6" s="358"/>
      <c r="I6" s="358"/>
      <c r="J6" s="358"/>
      <c r="K6" s="359"/>
      <c r="L6" s="358"/>
      <c r="M6" s="358"/>
      <c r="N6" s="358"/>
      <c r="O6" s="72"/>
      <c r="P6" s="72"/>
      <c r="Q6" s="360"/>
      <c r="R6" s="72"/>
      <c r="S6" s="358"/>
      <c r="T6" s="220"/>
      <c r="U6" s="358"/>
      <c r="V6" s="220"/>
      <c r="W6" s="220"/>
      <c r="X6" s="220"/>
      <c r="Y6" s="244"/>
    </row>
    <row r="7" spans="1:25" s="52" customFormat="1" ht="12.75" customHeight="1">
      <c r="A7" s="79">
        <v>1</v>
      </c>
      <c r="B7" s="98" t="s">
        <v>178</v>
      </c>
      <c r="C7" s="385" t="s">
        <v>332</v>
      </c>
      <c r="D7" s="589">
        <f>SUM(E7:G7,O7:P7,U7:X7)</f>
        <v>149879.13706455869</v>
      </c>
      <c r="E7" s="589">
        <v>1329.1888001610846</v>
      </c>
      <c r="F7" s="589">
        <v>678.25330601253961</v>
      </c>
      <c r="G7" s="589">
        <f>SUM(H7:N7)</f>
        <v>103508.27210456762</v>
      </c>
      <c r="H7" s="589">
        <v>0</v>
      </c>
      <c r="I7" s="589">
        <v>6454.1410275219923</v>
      </c>
      <c r="J7" s="589">
        <v>61415.584008896112</v>
      </c>
      <c r="K7" s="589">
        <v>0</v>
      </c>
      <c r="L7" s="589">
        <v>34750.120212206501</v>
      </c>
      <c r="M7" s="589">
        <v>0</v>
      </c>
      <c r="N7" s="589">
        <v>888.42685594300019</v>
      </c>
      <c r="O7" s="589">
        <v>13323.426597461739</v>
      </c>
      <c r="P7" s="589">
        <f>SUM(Q7:T7)</f>
        <v>414.99625635570567</v>
      </c>
      <c r="Q7" s="589">
        <v>0</v>
      </c>
      <c r="R7" s="589">
        <v>414.99625635570567</v>
      </c>
      <c r="S7" s="589">
        <v>0</v>
      </c>
      <c r="T7" s="589">
        <v>0</v>
      </c>
      <c r="U7" s="589">
        <v>0</v>
      </c>
      <c r="V7" s="589">
        <v>0</v>
      </c>
      <c r="W7" s="589">
        <v>0</v>
      </c>
      <c r="X7" s="589">
        <v>30625</v>
      </c>
      <c r="Y7" s="150"/>
    </row>
    <row r="8" spans="1:25" s="52" customFormat="1" ht="12.75" customHeight="1">
      <c r="A8" s="79">
        <v>2</v>
      </c>
      <c r="B8" s="386" t="s">
        <v>762</v>
      </c>
      <c r="C8" s="387" t="s">
        <v>333</v>
      </c>
      <c r="D8" s="589">
        <f t="shared" ref="D8:D71" si="0">SUM(E8:G8,O8:P8,U8:X8)</f>
        <v>147056.48105067617</v>
      </c>
      <c r="E8" s="589">
        <v>1329.1888001610846</v>
      </c>
      <c r="F8" s="589">
        <v>678.25330601253961</v>
      </c>
      <c r="G8" s="589">
        <f t="shared" ref="G8:G71" si="1">SUM(H8:N8)</f>
        <v>100691.5094453908</v>
      </c>
      <c r="H8" s="589">
        <v>0</v>
      </c>
      <c r="I8" s="589">
        <v>6220.5909290565387</v>
      </c>
      <c r="J8" s="589">
        <v>58832.388491599369</v>
      </c>
      <c r="K8" s="589">
        <v>0</v>
      </c>
      <c r="L8" s="589">
        <v>34750.120212206501</v>
      </c>
      <c r="M8" s="589">
        <v>0</v>
      </c>
      <c r="N8" s="589">
        <v>888.40981252839254</v>
      </c>
      <c r="O8" s="589">
        <v>13323.426597461739</v>
      </c>
      <c r="P8" s="589">
        <f t="shared" ref="P8:P71" si="2">SUM(Q8:T8)</f>
        <v>409.10290165000521</v>
      </c>
      <c r="Q8" s="589">
        <v>0</v>
      </c>
      <c r="R8" s="589">
        <v>409.10290165000521</v>
      </c>
      <c r="S8" s="589">
        <v>0</v>
      </c>
      <c r="T8" s="589">
        <v>0</v>
      </c>
      <c r="U8" s="589">
        <v>0</v>
      </c>
      <c r="V8" s="589">
        <v>0</v>
      </c>
      <c r="W8" s="589">
        <v>0</v>
      </c>
      <c r="X8" s="589">
        <v>30625</v>
      </c>
      <c r="Y8" s="102"/>
    </row>
    <row r="9" spans="1:25" s="52" customFormat="1" ht="12.75" customHeight="1">
      <c r="A9" s="79">
        <v>3</v>
      </c>
      <c r="B9" s="386" t="s">
        <v>763</v>
      </c>
      <c r="C9" s="387" t="s">
        <v>334</v>
      </c>
      <c r="D9" s="589">
        <f t="shared" si="0"/>
        <v>1838.1723367075019</v>
      </c>
      <c r="E9" s="589">
        <v>0</v>
      </c>
      <c r="F9" s="589">
        <v>0</v>
      </c>
      <c r="G9" s="589">
        <f t="shared" si="1"/>
        <v>1832.3170853018307</v>
      </c>
      <c r="H9" s="589">
        <v>0</v>
      </c>
      <c r="I9" s="589">
        <v>230.39249883829558</v>
      </c>
      <c r="J9" s="589">
        <v>1601.9077734760606</v>
      </c>
      <c r="K9" s="589">
        <v>0</v>
      </c>
      <c r="L9" s="589">
        <v>0</v>
      </c>
      <c r="M9" s="589">
        <v>0</v>
      </c>
      <c r="N9" s="589">
        <v>1.681298747463306E-2</v>
      </c>
      <c r="O9" s="589">
        <v>0</v>
      </c>
      <c r="P9" s="589">
        <f t="shared" si="2"/>
        <v>5.855251405671229</v>
      </c>
      <c r="Q9" s="589">
        <v>0</v>
      </c>
      <c r="R9" s="589">
        <v>5.855251405671229</v>
      </c>
      <c r="S9" s="589">
        <v>0</v>
      </c>
      <c r="T9" s="589">
        <v>0</v>
      </c>
      <c r="U9" s="589">
        <v>0</v>
      </c>
      <c r="V9" s="589">
        <v>0</v>
      </c>
      <c r="W9" s="589">
        <v>0</v>
      </c>
      <c r="X9" s="589">
        <v>0</v>
      </c>
      <c r="Y9" s="102"/>
    </row>
    <row r="10" spans="1:25" s="52" customFormat="1" ht="12.75" customHeight="1">
      <c r="A10" s="79">
        <v>4</v>
      </c>
      <c r="B10" s="386" t="s">
        <v>179</v>
      </c>
      <c r="C10" s="387" t="s">
        <v>335</v>
      </c>
      <c r="D10" s="589">
        <f t="shared" si="0"/>
        <v>984.48367717500412</v>
      </c>
      <c r="E10" s="589">
        <v>0</v>
      </c>
      <c r="F10" s="589">
        <v>0</v>
      </c>
      <c r="G10" s="589">
        <f t="shared" si="1"/>
        <v>984.44557387497491</v>
      </c>
      <c r="H10" s="589">
        <v>0</v>
      </c>
      <c r="I10" s="589">
        <v>3.1575996271576732</v>
      </c>
      <c r="J10" s="589">
        <v>981.28774382068423</v>
      </c>
      <c r="K10" s="589">
        <v>0</v>
      </c>
      <c r="L10" s="589">
        <v>0</v>
      </c>
      <c r="M10" s="589">
        <v>0</v>
      </c>
      <c r="N10" s="589">
        <v>2.3042713304033849E-4</v>
      </c>
      <c r="O10" s="589">
        <v>0</v>
      </c>
      <c r="P10" s="589">
        <f t="shared" si="2"/>
        <v>3.8103300029227904E-2</v>
      </c>
      <c r="Q10" s="589">
        <v>0</v>
      </c>
      <c r="R10" s="589">
        <v>3.8103300029227904E-2</v>
      </c>
      <c r="S10" s="589">
        <v>0</v>
      </c>
      <c r="T10" s="589">
        <v>0</v>
      </c>
      <c r="U10" s="589">
        <v>0</v>
      </c>
      <c r="V10" s="589">
        <v>0</v>
      </c>
      <c r="W10" s="589">
        <v>0</v>
      </c>
      <c r="X10" s="589">
        <v>0</v>
      </c>
      <c r="Y10" s="221"/>
    </row>
    <row r="11" spans="1:25" s="52" customFormat="1" ht="12.75" customHeight="1">
      <c r="A11" s="79">
        <v>5</v>
      </c>
      <c r="B11" s="98" t="s">
        <v>181</v>
      </c>
      <c r="C11" s="385" t="s">
        <v>336</v>
      </c>
      <c r="D11" s="589">
        <f t="shared" si="0"/>
        <v>48304.339480150673</v>
      </c>
      <c r="E11" s="589">
        <v>1291</v>
      </c>
      <c r="F11" s="589">
        <v>8427</v>
      </c>
      <c r="G11" s="589">
        <f t="shared" si="1"/>
        <v>10397.020977156604</v>
      </c>
      <c r="H11" s="589">
        <v>0</v>
      </c>
      <c r="I11" s="589">
        <v>676.35513935237907</v>
      </c>
      <c r="J11" s="589">
        <v>4908.6164805094186</v>
      </c>
      <c r="K11" s="589">
        <v>0</v>
      </c>
      <c r="L11" s="589">
        <v>4250</v>
      </c>
      <c r="M11" s="589">
        <v>562</v>
      </c>
      <c r="N11" s="589">
        <v>4.935729480635799E-2</v>
      </c>
      <c r="O11" s="589">
        <v>28123.885999999999</v>
      </c>
      <c r="P11" s="589">
        <f t="shared" si="2"/>
        <v>65.432502994076387</v>
      </c>
      <c r="Q11" s="589">
        <v>0</v>
      </c>
      <c r="R11" s="589">
        <v>65.432502994076387</v>
      </c>
      <c r="S11" s="589">
        <v>0</v>
      </c>
      <c r="T11" s="589">
        <v>0</v>
      </c>
      <c r="U11" s="589">
        <v>0</v>
      </c>
      <c r="V11" s="589">
        <v>0</v>
      </c>
      <c r="W11" s="589">
        <v>0</v>
      </c>
      <c r="X11" s="589">
        <v>0</v>
      </c>
      <c r="Y11" s="221"/>
    </row>
    <row r="12" spans="1:25" s="52" customFormat="1" ht="12.75" customHeight="1">
      <c r="A12" s="79">
        <v>6</v>
      </c>
      <c r="B12" s="386" t="s">
        <v>764</v>
      </c>
      <c r="C12" s="387" t="s">
        <v>29</v>
      </c>
      <c r="D12" s="589">
        <f t="shared" si="0"/>
        <v>10665.227798772345</v>
      </c>
      <c r="E12" s="589">
        <v>211</v>
      </c>
      <c r="F12" s="589">
        <v>6955</v>
      </c>
      <c r="G12" s="589">
        <f t="shared" si="1"/>
        <v>2325.3433260175757</v>
      </c>
      <c r="H12" s="589">
        <v>0</v>
      </c>
      <c r="I12" s="589">
        <v>261.07517038934702</v>
      </c>
      <c r="J12" s="589">
        <v>1266.2491035601629</v>
      </c>
      <c r="K12" s="589">
        <v>0</v>
      </c>
      <c r="L12" s="589">
        <v>768</v>
      </c>
      <c r="M12" s="589">
        <v>30</v>
      </c>
      <c r="N12" s="589">
        <v>1.905206806569942E-2</v>
      </c>
      <c r="O12" s="589">
        <v>1167.886</v>
      </c>
      <c r="P12" s="589">
        <f t="shared" si="2"/>
        <v>5.9984727547696721</v>
      </c>
      <c r="Q12" s="589">
        <v>0</v>
      </c>
      <c r="R12" s="589">
        <v>5.9984727547696721</v>
      </c>
      <c r="S12" s="589">
        <v>0</v>
      </c>
      <c r="T12" s="589">
        <v>0</v>
      </c>
      <c r="U12" s="589">
        <v>0</v>
      </c>
      <c r="V12" s="589">
        <v>0</v>
      </c>
      <c r="W12" s="589">
        <v>0</v>
      </c>
      <c r="X12" s="589">
        <v>0</v>
      </c>
      <c r="Y12" s="221"/>
    </row>
    <row r="13" spans="1:25" s="52" customFormat="1" ht="12.75" customHeight="1">
      <c r="A13" s="79">
        <v>7</v>
      </c>
      <c r="B13" s="386" t="s">
        <v>182</v>
      </c>
      <c r="C13" s="387" t="s">
        <v>337</v>
      </c>
      <c r="D13" s="589">
        <f t="shared" si="0"/>
        <v>22032.941316749628</v>
      </c>
      <c r="E13" s="589">
        <v>0</v>
      </c>
      <c r="F13" s="589">
        <v>0</v>
      </c>
      <c r="G13" s="589">
        <f t="shared" si="1"/>
        <v>513.08456187801403</v>
      </c>
      <c r="H13" s="589">
        <v>0</v>
      </c>
      <c r="I13" s="589">
        <v>114.24558142358039</v>
      </c>
      <c r="J13" s="589">
        <v>391.83064333608473</v>
      </c>
      <c r="K13" s="589">
        <v>0</v>
      </c>
      <c r="L13" s="589">
        <v>7</v>
      </c>
      <c r="M13" s="589">
        <v>0</v>
      </c>
      <c r="N13" s="589">
        <v>8.3371183488702774E-3</v>
      </c>
      <c r="O13" s="589">
        <v>21517</v>
      </c>
      <c r="P13" s="589">
        <f t="shared" si="2"/>
        <v>2.8567548716133264</v>
      </c>
      <c r="Q13" s="589">
        <v>0</v>
      </c>
      <c r="R13" s="589">
        <v>2.8567548716133264</v>
      </c>
      <c r="S13" s="589">
        <v>0</v>
      </c>
      <c r="T13" s="589">
        <v>0</v>
      </c>
      <c r="U13" s="589">
        <v>0</v>
      </c>
      <c r="V13" s="589">
        <v>0</v>
      </c>
      <c r="W13" s="589">
        <v>0</v>
      </c>
      <c r="X13" s="589">
        <v>0</v>
      </c>
      <c r="Y13" s="221"/>
    </row>
    <row r="14" spans="1:25" s="52" customFormat="1" ht="12.75" customHeight="1">
      <c r="A14" s="79">
        <v>8</v>
      </c>
      <c r="B14" s="386" t="s">
        <v>183</v>
      </c>
      <c r="C14" s="387" t="s">
        <v>338</v>
      </c>
      <c r="D14" s="589">
        <f t="shared" si="0"/>
        <v>15606.170364628708</v>
      </c>
      <c r="E14" s="589">
        <v>1080</v>
      </c>
      <c r="F14" s="589">
        <v>1472</v>
      </c>
      <c r="G14" s="589">
        <f t="shared" si="1"/>
        <v>7558.593089261014</v>
      </c>
      <c r="H14" s="589">
        <v>0</v>
      </c>
      <c r="I14" s="589">
        <v>301.03438753945164</v>
      </c>
      <c r="J14" s="589">
        <v>3250.5367336131708</v>
      </c>
      <c r="K14" s="589">
        <v>0</v>
      </c>
      <c r="L14" s="589">
        <v>3475</v>
      </c>
      <c r="M14" s="589">
        <v>532</v>
      </c>
      <c r="N14" s="589">
        <v>2.1968108391788289E-2</v>
      </c>
      <c r="O14" s="589">
        <v>5439</v>
      </c>
      <c r="P14" s="589">
        <f t="shared" si="2"/>
        <v>56.577275367693389</v>
      </c>
      <c r="Q14" s="589">
        <v>0</v>
      </c>
      <c r="R14" s="589">
        <v>56.577275367693389</v>
      </c>
      <c r="S14" s="589">
        <v>0</v>
      </c>
      <c r="T14" s="589">
        <v>0</v>
      </c>
      <c r="U14" s="589">
        <v>0</v>
      </c>
      <c r="V14" s="589">
        <v>0</v>
      </c>
      <c r="W14" s="589">
        <v>0</v>
      </c>
      <c r="X14" s="589">
        <v>0</v>
      </c>
      <c r="Y14" s="221"/>
    </row>
    <row r="15" spans="1:25" s="52" customFormat="1" ht="12.75" customHeight="1">
      <c r="A15" s="79">
        <v>9</v>
      </c>
      <c r="B15" s="98" t="s">
        <v>184</v>
      </c>
      <c r="C15" s="385" t="s">
        <v>56</v>
      </c>
      <c r="D15" s="589">
        <f t="shared" si="0"/>
        <v>2077117.8404687308</v>
      </c>
      <c r="E15" s="589">
        <v>389335.20892784116</v>
      </c>
      <c r="F15" s="589">
        <v>53470.788142739009</v>
      </c>
      <c r="G15" s="589">
        <f t="shared" si="1"/>
        <v>577282.6746586262</v>
      </c>
      <c r="H15" s="589">
        <v>0</v>
      </c>
      <c r="I15" s="589">
        <v>21252.63996172437</v>
      </c>
      <c r="J15" s="589">
        <v>51323.408624943535</v>
      </c>
      <c r="K15" s="589">
        <v>0</v>
      </c>
      <c r="L15" s="589">
        <v>114107.45847669891</v>
      </c>
      <c r="M15" s="589">
        <v>148750.04</v>
      </c>
      <c r="N15" s="589">
        <v>241849.12759525937</v>
      </c>
      <c r="O15" s="589">
        <v>1009791.884284161</v>
      </c>
      <c r="P15" s="589">
        <f t="shared" si="2"/>
        <v>14572.77470536333</v>
      </c>
      <c r="Q15" s="589">
        <v>0</v>
      </c>
      <c r="R15" s="589">
        <v>14572.77470536333</v>
      </c>
      <c r="S15" s="589">
        <v>0</v>
      </c>
      <c r="T15" s="589">
        <v>0</v>
      </c>
      <c r="U15" s="589">
        <v>0</v>
      </c>
      <c r="V15" s="589">
        <v>0</v>
      </c>
      <c r="W15" s="589">
        <v>0</v>
      </c>
      <c r="X15" s="589">
        <v>32664.509750000001</v>
      </c>
      <c r="Y15" s="221"/>
    </row>
    <row r="16" spans="1:25" s="52" customFormat="1" ht="12.75" customHeight="1">
      <c r="A16" s="79">
        <v>10</v>
      </c>
      <c r="B16" s="386" t="s">
        <v>185</v>
      </c>
      <c r="C16" s="387" t="s">
        <v>339</v>
      </c>
      <c r="D16" s="589">
        <f t="shared" si="0"/>
        <v>157997.01014792925</v>
      </c>
      <c r="E16" s="589">
        <v>6212</v>
      </c>
      <c r="F16" s="589">
        <v>5041.0000000000009</v>
      </c>
      <c r="G16" s="589">
        <f t="shared" si="1"/>
        <v>51289.302734304845</v>
      </c>
      <c r="H16" s="589">
        <v>0</v>
      </c>
      <c r="I16" s="589">
        <v>2163.609434698219</v>
      </c>
      <c r="J16" s="589">
        <v>5721.6327859836611</v>
      </c>
      <c r="K16" s="589">
        <v>0</v>
      </c>
      <c r="L16" s="589">
        <v>30348.030828461735</v>
      </c>
      <c r="M16" s="589">
        <v>9506</v>
      </c>
      <c r="N16" s="589">
        <v>3550.0296851612311</v>
      </c>
      <c r="O16" s="589">
        <v>95404.499918512418</v>
      </c>
      <c r="P16" s="589">
        <f t="shared" si="2"/>
        <v>50.207495111982766</v>
      </c>
      <c r="Q16" s="589">
        <v>0</v>
      </c>
      <c r="R16" s="589">
        <v>50.207495111982766</v>
      </c>
      <c r="S16" s="589">
        <v>0</v>
      </c>
      <c r="T16" s="589">
        <v>0</v>
      </c>
      <c r="U16" s="589">
        <v>0</v>
      </c>
      <c r="V16" s="589">
        <v>0</v>
      </c>
      <c r="W16" s="589">
        <v>0</v>
      </c>
      <c r="X16" s="589">
        <v>0</v>
      </c>
      <c r="Y16" s="221"/>
    </row>
    <row r="17" spans="1:25" s="52" customFormat="1" ht="12.75" customHeight="1">
      <c r="A17" s="79">
        <v>11</v>
      </c>
      <c r="B17" s="98" t="s">
        <v>186</v>
      </c>
      <c r="C17" s="387" t="s">
        <v>340</v>
      </c>
      <c r="D17" s="589">
        <f t="shared" si="0"/>
        <v>31063.189460783396</v>
      </c>
      <c r="E17" s="589">
        <v>1143.0813656476303</v>
      </c>
      <c r="F17" s="589">
        <v>10.000000000001021</v>
      </c>
      <c r="G17" s="589">
        <f t="shared" si="1"/>
        <v>7906.1643886968377</v>
      </c>
      <c r="H17" s="589">
        <v>0</v>
      </c>
      <c r="I17" s="589">
        <v>539.07426873538259</v>
      </c>
      <c r="J17" s="589">
        <v>1192.6319564031787</v>
      </c>
      <c r="K17" s="589">
        <v>0</v>
      </c>
      <c r="L17" s="589">
        <v>5204.1610867241443</v>
      </c>
      <c r="M17" s="589">
        <v>942</v>
      </c>
      <c r="N17" s="589">
        <v>28.297076834132135</v>
      </c>
      <c r="O17" s="589">
        <v>21991.803218283003</v>
      </c>
      <c r="P17" s="589">
        <f t="shared" si="2"/>
        <v>12.140488155924759</v>
      </c>
      <c r="Q17" s="589">
        <v>0</v>
      </c>
      <c r="R17" s="589">
        <v>12.140488155924759</v>
      </c>
      <c r="S17" s="589">
        <v>0</v>
      </c>
      <c r="T17" s="589">
        <v>0</v>
      </c>
      <c r="U17" s="589">
        <v>0</v>
      </c>
      <c r="V17" s="589">
        <v>0</v>
      </c>
      <c r="W17" s="589">
        <v>0</v>
      </c>
      <c r="X17" s="589">
        <v>0</v>
      </c>
      <c r="Y17" s="221"/>
    </row>
    <row r="18" spans="1:25" s="52" customFormat="1" ht="12.75" customHeight="1">
      <c r="A18" s="79">
        <v>12</v>
      </c>
      <c r="B18" s="98">
        <v>16</v>
      </c>
      <c r="C18" s="387" t="s">
        <v>341</v>
      </c>
      <c r="D18" s="589">
        <f t="shared" si="0"/>
        <v>25665.212301440282</v>
      </c>
      <c r="E18" s="589">
        <v>89.213797264682213</v>
      </c>
      <c r="F18" s="589">
        <v>59.213333333333857</v>
      </c>
      <c r="G18" s="589">
        <f t="shared" si="1"/>
        <v>7794.2616086014814</v>
      </c>
      <c r="H18" s="589">
        <v>0</v>
      </c>
      <c r="I18" s="589">
        <v>399.73624638161738</v>
      </c>
      <c r="J18" s="589">
        <v>940.43328252646859</v>
      </c>
      <c r="K18" s="589">
        <v>0</v>
      </c>
      <c r="L18" s="589">
        <v>4290.6880816553794</v>
      </c>
      <c r="M18" s="589">
        <v>2030</v>
      </c>
      <c r="N18" s="589">
        <v>133.40399803801606</v>
      </c>
      <c r="O18" s="589">
        <v>9967.8304321848118</v>
      </c>
      <c r="P18" s="589">
        <f t="shared" si="2"/>
        <v>7754.6931300559745</v>
      </c>
      <c r="Q18" s="589">
        <v>0</v>
      </c>
      <c r="R18" s="589">
        <v>7754.6931300559745</v>
      </c>
      <c r="S18" s="589">
        <v>0</v>
      </c>
      <c r="T18" s="589">
        <v>0</v>
      </c>
      <c r="U18" s="589">
        <v>0</v>
      </c>
      <c r="V18" s="589">
        <v>0</v>
      </c>
      <c r="W18" s="589">
        <v>0</v>
      </c>
      <c r="X18" s="589">
        <v>0</v>
      </c>
      <c r="Y18" s="221"/>
    </row>
    <row r="19" spans="1:25" s="52" customFormat="1" ht="12.75" customHeight="1">
      <c r="A19" s="79">
        <v>13</v>
      </c>
      <c r="B19" s="98">
        <v>17</v>
      </c>
      <c r="C19" s="387" t="s">
        <v>187</v>
      </c>
      <c r="D19" s="589">
        <f t="shared" si="0"/>
        <v>118941.84032325556</v>
      </c>
      <c r="E19" s="589">
        <v>13629.586121304321</v>
      </c>
      <c r="F19" s="589">
        <v>3038.871016558252</v>
      </c>
      <c r="G19" s="589">
        <f t="shared" si="1"/>
        <v>8579.9751739274489</v>
      </c>
      <c r="H19" s="589">
        <v>0</v>
      </c>
      <c r="I19" s="589">
        <v>536.71519310805002</v>
      </c>
      <c r="J19" s="589">
        <v>1224.2213409318106</v>
      </c>
      <c r="K19" s="589">
        <v>0</v>
      </c>
      <c r="L19" s="589">
        <v>3007.9994728753609</v>
      </c>
      <c r="M19" s="589">
        <v>2839</v>
      </c>
      <c r="N19" s="589">
        <v>972.03916701222772</v>
      </c>
      <c r="O19" s="589">
        <v>79812.343761596567</v>
      </c>
      <c r="P19" s="589">
        <f t="shared" si="2"/>
        <v>5912.7942498689727</v>
      </c>
      <c r="Q19" s="589">
        <v>0</v>
      </c>
      <c r="R19" s="589">
        <v>5912.7942498689727</v>
      </c>
      <c r="S19" s="589">
        <v>0</v>
      </c>
      <c r="T19" s="589">
        <v>0</v>
      </c>
      <c r="U19" s="589">
        <v>0</v>
      </c>
      <c r="V19" s="589">
        <v>0</v>
      </c>
      <c r="W19" s="589">
        <v>0</v>
      </c>
      <c r="X19" s="589">
        <v>7968.27</v>
      </c>
      <c r="Y19" s="221"/>
    </row>
    <row r="20" spans="1:25" s="52" customFormat="1" ht="12.75" customHeight="1">
      <c r="A20" s="79">
        <v>14</v>
      </c>
      <c r="B20" s="98">
        <v>18</v>
      </c>
      <c r="C20" s="387" t="s">
        <v>342</v>
      </c>
      <c r="D20" s="589">
        <f t="shared" si="0"/>
        <v>13491.112223058111</v>
      </c>
      <c r="E20" s="589">
        <v>0</v>
      </c>
      <c r="F20" s="589">
        <v>0</v>
      </c>
      <c r="G20" s="589">
        <f t="shared" si="1"/>
        <v>3111.6966381099191</v>
      </c>
      <c r="H20" s="589">
        <v>0</v>
      </c>
      <c r="I20" s="589">
        <v>293.44209943316912</v>
      </c>
      <c r="J20" s="589">
        <v>871.29574534268056</v>
      </c>
      <c r="K20" s="589">
        <v>0</v>
      </c>
      <c r="L20" s="589">
        <v>1932.7884445485265</v>
      </c>
      <c r="M20" s="589">
        <v>0</v>
      </c>
      <c r="N20" s="589">
        <v>14.170348785542993</v>
      </c>
      <c r="O20" s="589">
        <v>10370.487864246663</v>
      </c>
      <c r="P20" s="589">
        <f t="shared" si="2"/>
        <v>8.9277207015295481</v>
      </c>
      <c r="Q20" s="589">
        <v>0</v>
      </c>
      <c r="R20" s="589">
        <v>8.9277207015295481</v>
      </c>
      <c r="S20" s="589">
        <v>0</v>
      </c>
      <c r="T20" s="589">
        <v>0</v>
      </c>
      <c r="U20" s="589">
        <v>0</v>
      </c>
      <c r="V20" s="589">
        <v>0</v>
      </c>
      <c r="W20" s="589">
        <v>0</v>
      </c>
      <c r="X20" s="589">
        <v>0</v>
      </c>
      <c r="Y20" s="221"/>
    </row>
    <row r="21" spans="1:25" s="52" customFormat="1" ht="12.75" customHeight="1">
      <c r="A21" s="79">
        <v>15</v>
      </c>
      <c r="B21" s="98">
        <v>19</v>
      </c>
      <c r="C21" s="387" t="s">
        <v>188</v>
      </c>
      <c r="D21" s="589">
        <f t="shared" si="0"/>
        <v>306950.66804609197</v>
      </c>
      <c r="E21" s="589">
        <v>29</v>
      </c>
      <c r="F21" s="589">
        <v>380</v>
      </c>
      <c r="G21" s="589">
        <f t="shared" si="1"/>
        <v>245982.83203345764</v>
      </c>
      <c r="H21" s="589">
        <v>0</v>
      </c>
      <c r="I21" s="589">
        <v>584.31241075564617</v>
      </c>
      <c r="J21" s="589">
        <v>1650.4769822632022</v>
      </c>
      <c r="K21" s="589">
        <v>0</v>
      </c>
      <c r="L21" s="589">
        <v>2414</v>
      </c>
      <c r="M21" s="589">
        <v>52921</v>
      </c>
      <c r="N21" s="589">
        <v>188413.0426404388</v>
      </c>
      <c r="O21" s="589">
        <v>60544</v>
      </c>
      <c r="P21" s="589">
        <f t="shared" si="2"/>
        <v>14.836012634329174</v>
      </c>
      <c r="Q21" s="589">
        <v>0</v>
      </c>
      <c r="R21" s="589">
        <v>14.836012634329174</v>
      </c>
      <c r="S21" s="589">
        <v>0</v>
      </c>
      <c r="T21" s="589">
        <v>0</v>
      </c>
      <c r="U21" s="589">
        <v>0</v>
      </c>
      <c r="V21" s="589">
        <v>0</v>
      </c>
      <c r="W21" s="589">
        <v>0</v>
      </c>
      <c r="X21" s="589">
        <v>0</v>
      </c>
      <c r="Y21" s="221"/>
    </row>
    <row r="22" spans="1:25" s="52" customFormat="1" ht="12.75" customHeight="1">
      <c r="A22" s="79">
        <v>16</v>
      </c>
      <c r="B22" s="386" t="s">
        <v>189</v>
      </c>
      <c r="C22" s="388" t="s">
        <v>190</v>
      </c>
      <c r="D22" s="589">
        <f t="shared" si="0"/>
        <v>46183.441262260902</v>
      </c>
      <c r="E22" s="589">
        <v>29</v>
      </c>
      <c r="F22" s="589">
        <v>0</v>
      </c>
      <c r="G22" s="589">
        <f t="shared" si="1"/>
        <v>30.43815150880005</v>
      </c>
      <c r="H22" s="589">
        <v>0</v>
      </c>
      <c r="I22" s="589">
        <v>0.12017125234587567</v>
      </c>
      <c r="J22" s="589">
        <v>0.31797148690754867</v>
      </c>
      <c r="K22" s="589">
        <v>0</v>
      </c>
      <c r="L22" s="589">
        <v>30</v>
      </c>
      <c r="M22" s="589">
        <v>0</v>
      </c>
      <c r="N22" s="589">
        <v>8.7695466245203198E-6</v>
      </c>
      <c r="O22" s="589">
        <v>46124</v>
      </c>
      <c r="P22" s="589">
        <f t="shared" si="2"/>
        <v>3.1107521017260664E-3</v>
      </c>
      <c r="Q22" s="589">
        <v>0</v>
      </c>
      <c r="R22" s="589">
        <v>3.1107521017260664E-3</v>
      </c>
      <c r="S22" s="589">
        <v>0</v>
      </c>
      <c r="T22" s="589">
        <v>0</v>
      </c>
      <c r="U22" s="589">
        <v>0</v>
      </c>
      <c r="V22" s="589">
        <v>0</v>
      </c>
      <c r="W22" s="589">
        <v>0</v>
      </c>
      <c r="X22" s="589">
        <v>0</v>
      </c>
      <c r="Y22" s="223"/>
    </row>
    <row r="23" spans="1:25" s="52" customFormat="1" ht="12.75" customHeight="1">
      <c r="A23" s="79">
        <v>17</v>
      </c>
      <c r="B23" s="386" t="s">
        <v>191</v>
      </c>
      <c r="C23" s="388" t="s">
        <v>192</v>
      </c>
      <c r="D23" s="589">
        <f t="shared" si="0"/>
        <v>260767.22678383108</v>
      </c>
      <c r="E23" s="589">
        <v>0</v>
      </c>
      <c r="F23" s="589">
        <v>380</v>
      </c>
      <c r="G23" s="589">
        <f t="shared" si="1"/>
        <v>245952.39388194884</v>
      </c>
      <c r="H23" s="589">
        <v>0</v>
      </c>
      <c r="I23" s="589">
        <v>584.19223950330024</v>
      </c>
      <c r="J23" s="589">
        <v>1650.1590107762947</v>
      </c>
      <c r="K23" s="589">
        <v>0</v>
      </c>
      <c r="L23" s="589">
        <v>2384</v>
      </c>
      <c r="M23" s="589">
        <v>52921</v>
      </c>
      <c r="N23" s="589">
        <v>188413.04263166923</v>
      </c>
      <c r="O23" s="589">
        <v>14420</v>
      </c>
      <c r="P23" s="589">
        <f t="shared" si="2"/>
        <v>14.832901882227448</v>
      </c>
      <c r="Q23" s="589">
        <v>0</v>
      </c>
      <c r="R23" s="589">
        <v>14.832901882227448</v>
      </c>
      <c r="S23" s="589">
        <v>0</v>
      </c>
      <c r="T23" s="589">
        <v>0</v>
      </c>
      <c r="U23" s="589">
        <v>0</v>
      </c>
      <c r="V23" s="589">
        <v>0</v>
      </c>
      <c r="W23" s="589">
        <v>0</v>
      </c>
      <c r="X23" s="589">
        <v>0</v>
      </c>
      <c r="Y23" s="43"/>
    </row>
    <row r="24" spans="1:25" s="52" customFormat="1" ht="12.75" customHeight="1">
      <c r="A24" s="79">
        <v>18</v>
      </c>
      <c r="B24" s="98">
        <v>20</v>
      </c>
      <c r="C24" s="387" t="s">
        <v>193</v>
      </c>
      <c r="D24" s="589">
        <f t="shared" si="0"/>
        <v>253284.14095813048</v>
      </c>
      <c r="E24" s="589">
        <v>8079.9658085277551</v>
      </c>
      <c r="F24" s="589">
        <v>5413.7724550898201</v>
      </c>
      <c r="G24" s="589">
        <f t="shared" si="1"/>
        <v>33796.842837684184</v>
      </c>
      <c r="H24" s="589">
        <v>0</v>
      </c>
      <c r="I24" s="589">
        <v>1864.7497743006325</v>
      </c>
      <c r="J24" s="589">
        <v>4365.6728915918065</v>
      </c>
      <c r="K24" s="589">
        <v>0</v>
      </c>
      <c r="L24" s="589">
        <v>4152</v>
      </c>
      <c r="M24" s="589">
        <v>19204</v>
      </c>
      <c r="N24" s="589">
        <v>4210.4201717917449</v>
      </c>
      <c r="O24" s="589">
        <v>205947.59400000001</v>
      </c>
      <c r="P24" s="589">
        <f t="shared" si="2"/>
        <v>45.965856828702663</v>
      </c>
      <c r="Q24" s="589">
        <v>0</v>
      </c>
      <c r="R24" s="589">
        <v>45.965856828702663</v>
      </c>
      <c r="S24" s="589">
        <v>0</v>
      </c>
      <c r="T24" s="589">
        <v>0</v>
      </c>
      <c r="U24" s="589">
        <v>0</v>
      </c>
      <c r="V24" s="589">
        <v>0</v>
      </c>
      <c r="W24" s="589">
        <v>0</v>
      </c>
      <c r="X24" s="589">
        <v>0</v>
      </c>
      <c r="Y24" s="43"/>
    </row>
    <row r="25" spans="1:25" s="52" customFormat="1" ht="12.75" customHeight="1">
      <c r="A25" s="79">
        <v>19</v>
      </c>
      <c r="B25" s="98">
        <v>21</v>
      </c>
      <c r="C25" s="387" t="s">
        <v>694</v>
      </c>
      <c r="D25" s="589">
        <f t="shared" si="0"/>
        <v>42441.722010385492</v>
      </c>
      <c r="E25" s="589">
        <v>1635.5862831858406</v>
      </c>
      <c r="F25" s="589">
        <v>195.41865602129099</v>
      </c>
      <c r="G25" s="589">
        <f t="shared" si="1"/>
        <v>19513.209753752948</v>
      </c>
      <c r="H25" s="589">
        <v>0</v>
      </c>
      <c r="I25" s="589">
        <v>414.38883873347385</v>
      </c>
      <c r="J25" s="589">
        <v>985.07476573242286</v>
      </c>
      <c r="K25" s="589">
        <v>0</v>
      </c>
      <c r="L25" s="589">
        <v>984</v>
      </c>
      <c r="M25" s="589">
        <v>1917</v>
      </c>
      <c r="N25" s="589">
        <v>15212.746149287053</v>
      </c>
      <c r="O25" s="589">
        <v>21092.399999999998</v>
      </c>
      <c r="P25" s="589">
        <f t="shared" si="2"/>
        <v>5.1073174254114075</v>
      </c>
      <c r="Q25" s="589">
        <v>0</v>
      </c>
      <c r="R25" s="589">
        <v>5.1073174254114075</v>
      </c>
      <c r="S25" s="589">
        <v>0</v>
      </c>
      <c r="T25" s="589">
        <v>0</v>
      </c>
      <c r="U25" s="589">
        <v>0</v>
      </c>
      <c r="V25" s="589">
        <v>0</v>
      </c>
      <c r="W25" s="589">
        <v>0</v>
      </c>
      <c r="X25" s="589">
        <v>0</v>
      </c>
      <c r="Y25" s="93"/>
    </row>
    <row r="26" spans="1:25" ht="12.75" customHeight="1">
      <c r="A26" s="79">
        <v>20</v>
      </c>
      <c r="B26" s="98">
        <v>22</v>
      </c>
      <c r="C26" s="387" t="s">
        <v>59</v>
      </c>
      <c r="D26" s="589">
        <f t="shared" si="0"/>
        <v>31197.078880607398</v>
      </c>
      <c r="E26" s="589">
        <v>0</v>
      </c>
      <c r="F26" s="589">
        <v>108</v>
      </c>
      <c r="G26" s="589">
        <v>9182.7049022355095</v>
      </c>
      <c r="H26" s="589">
        <v>0</v>
      </c>
      <c r="I26" s="589">
        <v>930.87805825926478</v>
      </c>
      <c r="J26" s="589">
        <v>2128.1584966977416</v>
      </c>
      <c r="K26" s="589">
        <v>0</v>
      </c>
      <c r="L26" s="589">
        <v>5149.452940350202</v>
      </c>
      <c r="M26" s="589">
        <v>878</v>
      </c>
      <c r="N26" s="589">
        <v>93.067931209622017</v>
      </c>
      <c r="O26" s="589">
        <v>21884</v>
      </c>
      <c r="P26" s="589">
        <f t="shared" si="2"/>
        <v>22.373978371887457</v>
      </c>
      <c r="Q26" s="589">
        <v>0</v>
      </c>
      <c r="R26" s="589">
        <v>22.373978371887457</v>
      </c>
      <c r="S26" s="589">
        <v>0</v>
      </c>
      <c r="T26" s="589">
        <v>0</v>
      </c>
      <c r="U26" s="589">
        <v>0</v>
      </c>
      <c r="V26" s="589">
        <v>0</v>
      </c>
      <c r="W26" s="589">
        <v>0</v>
      </c>
      <c r="X26" s="589">
        <v>0</v>
      </c>
    </row>
    <row r="27" spans="1:25" ht="12.75" customHeight="1">
      <c r="A27" s="79">
        <v>21</v>
      </c>
      <c r="B27" s="98">
        <v>23</v>
      </c>
      <c r="C27" s="387" t="s">
        <v>343</v>
      </c>
      <c r="D27" s="589">
        <f t="shared" si="0"/>
        <v>286183.55482255906</v>
      </c>
      <c r="E27" s="589">
        <v>48245</v>
      </c>
      <c r="F27" s="589">
        <v>38595</v>
      </c>
      <c r="G27" s="589">
        <f t="shared" si="1"/>
        <v>53607.46209498596</v>
      </c>
      <c r="H27" s="589">
        <v>0</v>
      </c>
      <c r="I27" s="589">
        <v>730.87276428170117</v>
      </c>
      <c r="J27" s="589">
        <v>1768.4831744504991</v>
      </c>
      <c r="K27" s="589">
        <v>0</v>
      </c>
      <c r="L27" s="589">
        <v>9768</v>
      </c>
      <c r="M27" s="589">
        <v>20029.04</v>
      </c>
      <c r="N27" s="589">
        <v>21311.066156253757</v>
      </c>
      <c r="O27" s="589">
        <v>120633</v>
      </c>
      <c r="P27" s="589">
        <f t="shared" si="2"/>
        <v>406.85297757307234</v>
      </c>
      <c r="Q27" s="589">
        <v>0</v>
      </c>
      <c r="R27" s="589">
        <v>406.85297757307234</v>
      </c>
      <c r="S27" s="589">
        <v>0</v>
      </c>
      <c r="T27" s="589">
        <v>0</v>
      </c>
      <c r="U27" s="589">
        <v>0</v>
      </c>
      <c r="V27" s="589">
        <v>0</v>
      </c>
      <c r="W27" s="589">
        <v>0</v>
      </c>
      <c r="X27" s="589">
        <v>24696.239750000001</v>
      </c>
    </row>
    <row r="28" spans="1:25" ht="12.75" customHeight="1">
      <c r="A28" s="79">
        <v>22</v>
      </c>
      <c r="B28" s="421" t="s">
        <v>655</v>
      </c>
      <c r="C28" s="388" t="s">
        <v>194</v>
      </c>
      <c r="D28" s="589">
        <f t="shared" si="0"/>
        <v>80463.263180702503</v>
      </c>
      <c r="E28" s="589">
        <v>0</v>
      </c>
      <c r="F28" s="589">
        <v>0</v>
      </c>
      <c r="G28" s="589">
        <f t="shared" si="1"/>
        <v>15198.480041675328</v>
      </c>
      <c r="H28" s="589">
        <v>0</v>
      </c>
      <c r="I28" s="589">
        <v>161.71204282211971</v>
      </c>
      <c r="J28" s="589">
        <v>365.8772234913165</v>
      </c>
      <c r="K28" s="589">
        <v>0</v>
      </c>
      <c r="L28" s="589">
        <v>1386</v>
      </c>
      <c r="M28" s="589">
        <v>9767.52</v>
      </c>
      <c r="N28" s="589">
        <v>3517.3707753618901</v>
      </c>
      <c r="O28" s="589">
        <v>65261</v>
      </c>
      <c r="P28" s="589">
        <f t="shared" si="2"/>
        <v>3.7831390271753564</v>
      </c>
      <c r="Q28" s="589">
        <v>0</v>
      </c>
      <c r="R28" s="589">
        <v>3.7831390271753564</v>
      </c>
      <c r="S28" s="589">
        <v>0</v>
      </c>
      <c r="T28" s="589">
        <v>0</v>
      </c>
      <c r="U28" s="589">
        <v>0</v>
      </c>
      <c r="V28" s="589">
        <v>0</v>
      </c>
      <c r="W28" s="589">
        <v>0</v>
      </c>
      <c r="X28" s="589">
        <v>0</v>
      </c>
    </row>
    <row r="29" spans="1:25" ht="12.75" customHeight="1">
      <c r="A29" s="79">
        <v>23</v>
      </c>
      <c r="B29" s="386" t="s">
        <v>195</v>
      </c>
      <c r="C29" s="388" t="s">
        <v>344</v>
      </c>
      <c r="D29" s="589">
        <f t="shared" si="0"/>
        <v>205720.29164185651</v>
      </c>
      <c r="E29" s="589">
        <v>48245</v>
      </c>
      <c r="F29" s="589">
        <v>38595</v>
      </c>
      <c r="G29" s="589">
        <f t="shared" si="1"/>
        <v>38408.982053310625</v>
      </c>
      <c r="H29" s="589">
        <v>0</v>
      </c>
      <c r="I29" s="589">
        <v>569.16072145958151</v>
      </c>
      <c r="J29" s="589">
        <v>1402.6059509591826</v>
      </c>
      <c r="K29" s="589">
        <v>0</v>
      </c>
      <c r="L29" s="589">
        <v>8382</v>
      </c>
      <c r="M29" s="589">
        <v>10261.52</v>
      </c>
      <c r="N29" s="589">
        <v>17793.695380891866</v>
      </c>
      <c r="O29" s="589">
        <v>55372</v>
      </c>
      <c r="P29" s="589">
        <f t="shared" si="2"/>
        <v>403.06983854589697</v>
      </c>
      <c r="Q29" s="589">
        <v>0</v>
      </c>
      <c r="R29" s="589">
        <v>403.06983854589697</v>
      </c>
      <c r="S29" s="589">
        <v>0</v>
      </c>
      <c r="T29" s="589">
        <v>0</v>
      </c>
      <c r="U29" s="589">
        <v>0</v>
      </c>
      <c r="V29" s="589">
        <v>0</v>
      </c>
      <c r="W29" s="589">
        <v>0</v>
      </c>
      <c r="X29" s="589">
        <v>24696.239750000001</v>
      </c>
    </row>
    <row r="30" spans="1:25" ht="12.75" customHeight="1">
      <c r="A30" s="79">
        <v>24</v>
      </c>
      <c r="B30" s="98">
        <v>24</v>
      </c>
      <c r="C30" s="387" t="s">
        <v>196</v>
      </c>
      <c r="D30" s="589">
        <f t="shared" si="0"/>
        <v>608384.90001315088</v>
      </c>
      <c r="E30" s="589">
        <v>307888.50799534458</v>
      </c>
      <c r="F30" s="589">
        <v>481.65215399351621</v>
      </c>
      <c r="G30" s="589">
        <f t="shared" si="1"/>
        <v>49910.427417048457</v>
      </c>
      <c r="H30" s="589">
        <v>0</v>
      </c>
      <c r="I30" s="589">
        <v>1071.3016965157117</v>
      </c>
      <c r="J30" s="589">
        <v>2466.4088962233682</v>
      </c>
      <c r="K30" s="589">
        <v>0</v>
      </c>
      <c r="L30" s="589">
        <v>5097.8117666502885</v>
      </c>
      <c r="M30" s="589">
        <v>37324</v>
      </c>
      <c r="N30" s="589">
        <v>3950.9050576590917</v>
      </c>
      <c r="O30" s="589">
        <v>250078.53804686555</v>
      </c>
      <c r="P30" s="589">
        <f t="shared" si="2"/>
        <v>25.774399898725154</v>
      </c>
      <c r="Q30" s="589">
        <v>0</v>
      </c>
      <c r="R30" s="589">
        <v>25.774399898725154</v>
      </c>
      <c r="S30" s="589">
        <v>0</v>
      </c>
      <c r="T30" s="589">
        <v>0</v>
      </c>
      <c r="U30" s="589">
        <v>0</v>
      </c>
      <c r="V30" s="589">
        <v>0</v>
      </c>
      <c r="W30" s="589">
        <v>0</v>
      </c>
      <c r="X30" s="589">
        <v>0</v>
      </c>
    </row>
    <row r="31" spans="1:25" ht="12.75" customHeight="1">
      <c r="A31" s="79">
        <v>25</v>
      </c>
      <c r="B31" s="386" t="s">
        <v>197</v>
      </c>
      <c r="C31" s="388" t="s">
        <v>345</v>
      </c>
      <c r="D31" s="589">
        <f t="shared" si="0"/>
        <v>546013.8444042803</v>
      </c>
      <c r="E31" s="589">
        <v>293923.07446608401</v>
      </c>
      <c r="F31" s="589">
        <v>2.410382120283777</v>
      </c>
      <c r="G31" s="589">
        <f t="shared" si="1"/>
        <v>40680.277292887513</v>
      </c>
      <c r="H31" s="589">
        <v>0</v>
      </c>
      <c r="I31" s="589">
        <v>555.03830850269276</v>
      </c>
      <c r="J31" s="589">
        <v>1276.1194658423756</v>
      </c>
      <c r="K31" s="589">
        <v>0</v>
      </c>
      <c r="L31" s="589">
        <v>1164.2521354166854</v>
      </c>
      <c r="M31" s="589">
        <v>36021</v>
      </c>
      <c r="N31" s="589">
        <v>1663.8673831257622</v>
      </c>
      <c r="O31" s="589">
        <v>211394.69971257861</v>
      </c>
      <c r="P31" s="589">
        <f t="shared" si="2"/>
        <v>13.382550609936526</v>
      </c>
      <c r="Q31" s="589">
        <v>0</v>
      </c>
      <c r="R31" s="589">
        <v>13.382550609936526</v>
      </c>
      <c r="S31" s="589">
        <v>0</v>
      </c>
      <c r="T31" s="589">
        <v>0</v>
      </c>
      <c r="U31" s="589">
        <v>0</v>
      </c>
      <c r="V31" s="589">
        <v>0</v>
      </c>
      <c r="W31" s="589">
        <v>0</v>
      </c>
      <c r="X31" s="589">
        <v>0</v>
      </c>
    </row>
    <row r="32" spans="1:25" ht="12.75" customHeight="1">
      <c r="A32" s="79">
        <v>26</v>
      </c>
      <c r="B32" s="386" t="s">
        <v>771</v>
      </c>
      <c r="C32" s="388" t="s">
        <v>60</v>
      </c>
      <c r="D32" s="589">
        <f t="shared" si="0"/>
        <v>38610.189428925158</v>
      </c>
      <c r="E32" s="589">
        <v>3360.3089482685382</v>
      </c>
      <c r="F32" s="589">
        <v>396.14898730471572</v>
      </c>
      <c r="G32" s="589">
        <f t="shared" si="1"/>
        <v>6724.5477691453998</v>
      </c>
      <c r="H32" s="589">
        <v>0</v>
      </c>
      <c r="I32" s="589">
        <v>371.26426236914108</v>
      </c>
      <c r="J32" s="589">
        <v>852.68829678823715</v>
      </c>
      <c r="K32" s="589">
        <v>0</v>
      </c>
      <c r="L32" s="589">
        <v>2358</v>
      </c>
      <c r="M32" s="589">
        <v>1221</v>
      </c>
      <c r="N32" s="589">
        <v>1921.595209988021</v>
      </c>
      <c r="O32" s="589">
        <v>28120.400000000001</v>
      </c>
      <c r="P32" s="589">
        <f t="shared" si="2"/>
        <v>8.7837242065049548</v>
      </c>
      <c r="Q32" s="589">
        <v>0</v>
      </c>
      <c r="R32" s="589">
        <v>8.7837242065049548</v>
      </c>
      <c r="S32" s="589">
        <v>0</v>
      </c>
      <c r="T32" s="589">
        <v>0</v>
      </c>
      <c r="U32" s="589">
        <v>0</v>
      </c>
      <c r="V32" s="589">
        <v>0</v>
      </c>
      <c r="W32" s="589">
        <v>0</v>
      </c>
      <c r="X32" s="589">
        <v>0</v>
      </c>
    </row>
    <row r="33" spans="1:24" ht="12.75" customHeight="1">
      <c r="A33" s="79">
        <v>27</v>
      </c>
      <c r="B33" s="386" t="s">
        <v>198</v>
      </c>
      <c r="C33" s="388" t="s">
        <v>695</v>
      </c>
      <c r="D33" s="589">
        <f t="shared" si="0"/>
        <v>23760.866179945311</v>
      </c>
      <c r="E33" s="589">
        <v>10605.124580992027</v>
      </c>
      <c r="F33" s="589">
        <v>83.092784568516706</v>
      </c>
      <c r="G33" s="589">
        <f t="shared" si="1"/>
        <v>2505.6023550155451</v>
      </c>
      <c r="H33" s="589">
        <v>0</v>
      </c>
      <c r="I33" s="589">
        <v>144.99912564387796</v>
      </c>
      <c r="J33" s="589">
        <v>337.60113359275579</v>
      </c>
      <c r="K33" s="589">
        <v>0</v>
      </c>
      <c r="L33" s="589">
        <v>1575.5596312336031</v>
      </c>
      <c r="M33" s="589">
        <v>82</v>
      </c>
      <c r="N33" s="589">
        <v>365.44246454530798</v>
      </c>
      <c r="O33" s="589">
        <v>10563.438334286942</v>
      </c>
      <c r="P33" s="589">
        <f t="shared" si="2"/>
        <v>3.6081250822836735</v>
      </c>
      <c r="Q33" s="589">
        <v>0</v>
      </c>
      <c r="R33" s="589">
        <v>3.6081250822836735</v>
      </c>
      <c r="S33" s="589">
        <v>0</v>
      </c>
      <c r="T33" s="589">
        <v>0</v>
      </c>
      <c r="U33" s="589">
        <v>0</v>
      </c>
      <c r="V33" s="589">
        <v>0</v>
      </c>
      <c r="W33" s="589">
        <v>0</v>
      </c>
      <c r="X33" s="589">
        <v>0</v>
      </c>
    </row>
    <row r="34" spans="1:24" ht="12.75" customHeight="1">
      <c r="A34" s="79">
        <v>28</v>
      </c>
      <c r="B34" s="98">
        <v>25</v>
      </c>
      <c r="C34" s="387" t="s">
        <v>696</v>
      </c>
      <c r="D34" s="589">
        <f t="shared" si="0"/>
        <v>55349.499649538076</v>
      </c>
      <c r="E34" s="589">
        <v>647.60975223462651</v>
      </c>
      <c r="F34" s="589">
        <v>52.538303176457916</v>
      </c>
      <c r="G34" s="589">
        <f t="shared" si="1"/>
        <v>20570.017226452233</v>
      </c>
      <c r="H34" s="589">
        <v>0</v>
      </c>
      <c r="I34" s="589">
        <v>1673.4969195526248</v>
      </c>
      <c r="J34" s="589">
        <v>4113.8929098911276</v>
      </c>
      <c r="K34" s="589">
        <v>0</v>
      </c>
      <c r="L34" s="589">
        <v>13513.588562114712</v>
      </c>
      <c r="M34" s="589">
        <v>188</v>
      </c>
      <c r="N34" s="589">
        <v>1081.0388348937697</v>
      </c>
      <c r="O34" s="589">
        <v>34038.327714765386</v>
      </c>
      <c r="P34" s="589">
        <f t="shared" si="2"/>
        <v>41.006652909374552</v>
      </c>
      <c r="Q34" s="589">
        <v>0</v>
      </c>
      <c r="R34" s="589">
        <v>41.006652909374552</v>
      </c>
      <c r="S34" s="589">
        <v>0</v>
      </c>
      <c r="T34" s="589">
        <v>0</v>
      </c>
      <c r="U34" s="589">
        <v>0</v>
      </c>
      <c r="V34" s="589">
        <v>0</v>
      </c>
      <c r="W34" s="589">
        <v>0</v>
      </c>
      <c r="X34" s="589">
        <v>0</v>
      </c>
    </row>
    <row r="35" spans="1:24" ht="12.75" customHeight="1">
      <c r="A35" s="79">
        <v>29</v>
      </c>
      <c r="B35" s="98">
        <v>26</v>
      </c>
      <c r="C35" s="387" t="s">
        <v>346</v>
      </c>
      <c r="D35" s="589">
        <f t="shared" si="0"/>
        <v>14872.000714940936</v>
      </c>
      <c r="E35" s="589">
        <v>15.518514969795646</v>
      </c>
      <c r="F35" s="589">
        <v>7.9187276340226447</v>
      </c>
      <c r="G35" s="589">
        <f t="shared" si="1"/>
        <v>7631.1032498329314</v>
      </c>
      <c r="H35" s="589">
        <v>0</v>
      </c>
      <c r="I35" s="589">
        <v>1021.8914978467812</v>
      </c>
      <c r="J35" s="589">
        <v>2222.2774348853973</v>
      </c>
      <c r="K35" s="589">
        <v>0</v>
      </c>
      <c r="L35" s="589">
        <v>4359.0565005143098</v>
      </c>
      <c r="M35" s="589">
        <v>0</v>
      </c>
      <c r="N35" s="589">
        <v>27.87781658644311</v>
      </c>
      <c r="O35" s="589">
        <v>7175.4899578251207</v>
      </c>
      <c r="P35" s="589">
        <f t="shared" si="2"/>
        <v>41.970264679063909</v>
      </c>
      <c r="Q35" s="589">
        <v>0</v>
      </c>
      <c r="R35" s="589">
        <v>41.970264679063909</v>
      </c>
      <c r="S35" s="589">
        <v>0</v>
      </c>
      <c r="T35" s="589">
        <v>0</v>
      </c>
      <c r="U35" s="589">
        <v>0</v>
      </c>
      <c r="V35" s="589">
        <v>0</v>
      </c>
      <c r="W35" s="589">
        <v>0</v>
      </c>
      <c r="X35" s="589">
        <v>0</v>
      </c>
    </row>
    <row r="36" spans="1:24" ht="12.75" customHeight="1">
      <c r="A36" s="79">
        <v>30</v>
      </c>
      <c r="B36" s="98">
        <v>27</v>
      </c>
      <c r="C36" s="387" t="s">
        <v>199</v>
      </c>
      <c r="D36" s="589">
        <f t="shared" si="0"/>
        <v>11889.247215573661</v>
      </c>
      <c r="E36" s="589">
        <v>555.67274595424306</v>
      </c>
      <c r="F36" s="589">
        <v>83.083221997648621</v>
      </c>
      <c r="G36" s="589">
        <f t="shared" si="1"/>
        <v>8127.8999263981905</v>
      </c>
      <c r="H36" s="589">
        <v>0</v>
      </c>
      <c r="I36" s="589">
        <v>1208.3594326119025</v>
      </c>
      <c r="J36" s="589">
        <v>3022.1493493530606</v>
      </c>
      <c r="K36" s="589">
        <v>0</v>
      </c>
      <c r="L36" s="589">
        <v>3761.6305502725695</v>
      </c>
      <c r="M36" s="589">
        <v>122</v>
      </c>
      <c r="N36" s="589">
        <v>13.760594160656677</v>
      </c>
      <c r="O36" s="589">
        <v>3074.1092254515734</v>
      </c>
      <c r="P36" s="589">
        <f t="shared" si="2"/>
        <v>48.482095772005863</v>
      </c>
      <c r="Q36" s="589">
        <v>0</v>
      </c>
      <c r="R36" s="589">
        <v>48.482095772005863</v>
      </c>
      <c r="S36" s="589">
        <v>0</v>
      </c>
      <c r="T36" s="589">
        <v>0</v>
      </c>
      <c r="U36" s="589">
        <v>0</v>
      </c>
      <c r="V36" s="589">
        <v>0</v>
      </c>
      <c r="W36" s="589">
        <v>0</v>
      </c>
      <c r="X36" s="589">
        <v>0</v>
      </c>
    </row>
    <row r="37" spans="1:24" ht="12.75" customHeight="1">
      <c r="A37" s="79">
        <v>31</v>
      </c>
      <c r="B37" s="98">
        <v>28</v>
      </c>
      <c r="C37" s="387" t="s">
        <v>697</v>
      </c>
      <c r="D37" s="589">
        <f t="shared" si="0"/>
        <v>47150.497788266126</v>
      </c>
      <c r="E37" s="589">
        <v>440</v>
      </c>
      <c r="F37" s="589">
        <v>0</v>
      </c>
      <c r="G37" s="589">
        <f t="shared" si="1"/>
        <v>22428.615167759868</v>
      </c>
      <c r="H37" s="589">
        <v>0</v>
      </c>
      <c r="I37" s="589">
        <v>2427.87412860113</v>
      </c>
      <c r="J37" s="589">
        <v>5810.2776691490035</v>
      </c>
      <c r="K37" s="589">
        <v>0</v>
      </c>
      <c r="L37" s="589">
        <v>11731.286194895441</v>
      </c>
      <c r="M37" s="589">
        <v>639</v>
      </c>
      <c r="N37" s="589">
        <v>1820.177175114294</v>
      </c>
      <c r="O37" s="589">
        <v>24220.239061651642</v>
      </c>
      <c r="P37" s="589">
        <f t="shared" si="2"/>
        <v>61.643558854619123</v>
      </c>
      <c r="Q37" s="589">
        <v>0</v>
      </c>
      <c r="R37" s="589">
        <v>61.643558854619123</v>
      </c>
      <c r="S37" s="589">
        <v>0</v>
      </c>
      <c r="T37" s="589">
        <v>0</v>
      </c>
      <c r="U37" s="589">
        <v>0</v>
      </c>
      <c r="V37" s="589">
        <v>0</v>
      </c>
      <c r="W37" s="589">
        <v>0</v>
      </c>
      <c r="X37" s="589">
        <v>0</v>
      </c>
    </row>
    <row r="38" spans="1:24" ht="12.75" customHeight="1">
      <c r="A38" s="79">
        <v>32</v>
      </c>
      <c r="B38" s="98">
        <v>29</v>
      </c>
      <c r="C38" s="387" t="s">
        <v>200</v>
      </c>
      <c r="D38" s="589">
        <f t="shared" si="0"/>
        <v>49471.214688057975</v>
      </c>
      <c r="E38" s="589">
        <v>723.38868675006711</v>
      </c>
      <c r="F38" s="589">
        <v>3.7702704196098926</v>
      </c>
      <c r="G38" s="589">
        <f t="shared" si="1"/>
        <v>16969.698767420625</v>
      </c>
      <c r="H38" s="589">
        <v>0</v>
      </c>
      <c r="I38" s="589">
        <v>3660.5026139066986</v>
      </c>
      <c r="J38" s="589">
        <v>8637.4037230757185</v>
      </c>
      <c r="K38" s="589">
        <v>0</v>
      </c>
      <c r="L38" s="589">
        <v>3738.9640476362388</v>
      </c>
      <c r="M38" s="589">
        <v>48</v>
      </c>
      <c r="N38" s="589">
        <v>884.82838280196813</v>
      </c>
      <c r="O38" s="589">
        <v>31680.821082778548</v>
      </c>
      <c r="P38" s="589">
        <f t="shared" si="2"/>
        <v>93.535880689121072</v>
      </c>
      <c r="Q38" s="589">
        <v>0</v>
      </c>
      <c r="R38" s="589">
        <v>93.535880689121072</v>
      </c>
      <c r="S38" s="589">
        <v>0</v>
      </c>
      <c r="T38" s="589">
        <v>0</v>
      </c>
      <c r="U38" s="589">
        <v>0</v>
      </c>
      <c r="V38" s="589">
        <v>0</v>
      </c>
      <c r="W38" s="589">
        <v>0</v>
      </c>
      <c r="X38" s="589">
        <v>0</v>
      </c>
    </row>
    <row r="39" spans="1:24" ht="12.75" customHeight="1">
      <c r="A39" s="79">
        <v>33</v>
      </c>
      <c r="B39" s="98">
        <v>30</v>
      </c>
      <c r="C39" s="387" t="s">
        <v>347</v>
      </c>
      <c r="D39" s="589">
        <f t="shared" si="0"/>
        <v>9733.2098711013659</v>
      </c>
      <c r="E39" s="589">
        <v>0.98160736444610286</v>
      </c>
      <c r="F39" s="589">
        <v>0.50089079900548317</v>
      </c>
      <c r="G39" s="589">
        <f t="shared" si="1"/>
        <v>2595.3644205856335</v>
      </c>
      <c r="H39" s="589">
        <v>0</v>
      </c>
      <c r="I39" s="589">
        <v>466.14345905729539</v>
      </c>
      <c r="J39" s="589">
        <v>1135.7482006338455</v>
      </c>
      <c r="K39" s="589">
        <v>0</v>
      </c>
      <c r="L39" s="589">
        <v>898</v>
      </c>
      <c r="M39" s="589">
        <v>0</v>
      </c>
      <c r="N39" s="589">
        <v>95.472760894492637</v>
      </c>
      <c r="O39" s="589">
        <v>7124.4</v>
      </c>
      <c r="P39" s="589">
        <f t="shared" si="2"/>
        <v>11.962952352281338</v>
      </c>
      <c r="Q39" s="589">
        <v>0</v>
      </c>
      <c r="R39" s="589">
        <v>11.962952352281338</v>
      </c>
      <c r="S39" s="589">
        <v>0</v>
      </c>
      <c r="T39" s="589">
        <v>0</v>
      </c>
      <c r="U39" s="589">
        <v>0</v>
      </c>
      <c r="V39" s="589">
        <v>0</v>
      </c>
      <c r="W39" s="589">
        <v>0</v>
      </c>
      <c r="X39" s="589">
        <v>0</v>
      </c>
    </row>
    <row r="40" spans="1:24" ht="12.75" customHeight="1">
      <c r="A40" s="79">
        <v>34</v>
      </c>
      <c r="B40" s="98" t="s">
        <v>201</v>
      </c>
      <c r="C40" s="387" t="s">
        <v>348</v>
      </c>
      <c r="D40" s="589">
        <f t="shared" si="0"/>
        <v>10700.223973659024</v>
      </c>
      <c r="E40" s="589">
        <v>0</v>
      </c>
      <c r="F40" s="589">
        <v>0</v>
      </c>
      <c r="G40" s="589">
        <f t="shared" si="1"/>
        <v>5984.1243001786743</v>
      </c>
      <c r="H40" s="589">
        <v>0</v>
      </c>
      <c r="I40" s="589">
        <v>614.63604584635164</v>
      </c>
      <c r="J40" s="589">
        <v>1413.7520878181269</v>
      </c>
      <c r="K40" s="589">
        <v>0</v>
      </c>
      <c r="L40" s="589">
        <v>3756</v>
      </c>
      <c r="M40" s="589">
        <v>163</v>
      </c>
      <c r="N40" s="589">
        <v>36.736166514194942</v>
      </c>
      <c r="O40" s="589">
        <v>4701.5999999999995</v>
      </c>
      <c r="P40" s="589">
        <f t="shared" si="2"/>
        <v>14.499673480350179</v>
      </c>
      <c r="Q40" s="589">
        <v>0</v>
      </c>
      <c r="R40" s="589">
        <v>14.499673480350179</v>
      </c>
      <c r="S40" s="589">
        <v>0</v>
      </c>
      <c r="T40" s="589">
        <v>0</v>
      </c>
      <c r="U40" s="589">
        <v>0</v>
      </c>
      <c r="V40" s="589">
        <v>0</v>
      </c>
      <c r="W40" s="589">
        <v>0</v>
      </c>
      <c r="X40" s="589">
        <v>0</v>
      </c>
    </row>
    <row r="41" spans="1:24" ht="12.75" customHeight="1">
      <c r="A41" s="79">
        <v>35</v>
      </c>
      <c r="B41" s="98">
        <v>33</v>
      </c>
      <c r="C41" s="387" t="s">
        <v>349</v>
      </c>
      <c r="D41" s="589">
        <f t="shared" si="0"/>
        <v>2354.664855920711</v>
      </c>
      <c r="E41" s="589">
        <v>9.6249293194831498E-2</v>
      </c>
      <c r="F41" s="589">
        <v>4.911371605211632E-2</v>
      </c>
      <c r="G41" s="589">
        <f t="shared" si="1"/>
        <v>2304.119492911464</v>
      </c>
      <c r="H41" s="589">
        <v>0</v>
      </c>
      <c r="I41" s="589">
        <v>650.65507909871678</v>
      </c>
      <c r="J41" s="589">
        <v>1653.4169319904208</v>
      </c>
      <c r="K41" s="589">
        <v>0</v>
      </c>
      <c r="L41" s="589">
        <v>0</v>
      </c>
      <c r="M41" s="589">
        <v>0</v>
      </c>
      <c r="N41" s="589">
        <v>4.7481822326477435E-2</v>
      </c>
      <c r="O41" s="589">
        <v>50.4</v>
      </c>
      <c r="P41" s="589">
        <f t="shared" si="2"/>
        <v>0</v>
      </c>
      <c r="Q41" s="589">
        <v>0</v>
      </c>
      <c r="R41" s="589">
        <v>0</v>
      </c>
      <c r="S41" s="589">
        <v>0</v>
      </c>
      <c r="T41" s="589">
        <v>0</v>
      </c>
      <c r="U41" s="589">
        <v>0</v>
      </c>
      <c r="V41" s="589">
        <v>0</v>
      </c>
      <c r="W41" s="589">
        <v>0</v>
      </c>
      <c r="X41" s="589">
        <v>0</v>
      </c>
    </row>
    <row r="42" spans="1:24" ht="12.75" customHeight="1">
      <c r="A42" s="79">
        <v>36</v>
      </c>
      <c r="B42" s="98" t="s">
        <v>203</v>
      </c>
      <c r="C42" s="385" t="s">
        <v>350</v>
      </c>
      <c r="D42" s="589">
        <f t="shared" si="0"/>
        <v>3805046.2499641511</v>
      </c>
      <c r="E42" s="589">
        <v>1363356</v>
      </c>
      <c r="F42" s="589">
        <v>1451322</v>
      </c>
      <c r="G42" s="589">
        <f t="shared" si="1"/>
        <v>97745.413077087782</v>
      </c>
      <c r="H42" s="589">
        <v>0</v>
      </c>
      <c r="I42" s="589">
        <v>658.69940399159134</v>
      </c>
      <c r="J42" s="589">
        <v>2617.6656042359355</v>
      </c>
      <c r="K42" s="589">
        <v>0</v>
      </c>
      <c r="L42" s="589">
        <v>23560</v>
      </c>
      <c r="M42" s="589">
        <v>34209</v>
      </c>
      <c r="N42" s="589">
        <v>36700.048068860247</v>
      </c>
      <c r="O42" s="589">
        <v>647098.804</v>
      </c>
      <c r="P42" s="589">
        <f t="shared" si="2"/>
        <v>130412.39288706316</v>
      </c>
      <c r="Q42" s="589">
        <v>0</v>
      </c>
      <c r="R42" s="589">
        <v>73950.392887063164</v>
      </c>
      <c r="S42" s="589">
        <v>0</v>
      </c>
      <c r="T42" s="589">
        <v>56462</v>
      </c>
      <c r="U42" s="589">
        <v>0</v>
      </c>
      <c r="V42" s="589">
        <v>0</v>
      </c>
      <c r="W42" s="589">
        <v>0</v>
      </c>
      <c r="X42" s="589">
        <v>115111.63999999998</v>
      </c>
    </row>
    <row r="43" spans="1:24" ht="12.75" customHeight="1">
      <c r="A43" s="79">
        <v>37</v>
      </c>
      <c r="B43" s="98" t="s">
        <v>205</v>
      </c>
      <c r="C43" s="387" t="s">
        <v>351</v>
      </c>
      <c r="D43" s="589">
        <f t="shared" si="0"/>
        <v>3804586.9446553891</v>
      </c>
      <c r="E43" s="589">
        <v>1363356</v>
      </c>
      <c r="F43" s="589">
        <v>1451322</v>
      </c>
      <c r="G43" s="589">
        <f t="shared" si="1"/>
        <v>97287.42211662406</v>
      </c>
      <c r="H43" s="589">
        <v>0</v>
      </c>
      <c r="I43" s="589">
        <v>556.48177885659811</v>
      </c>
      <c r="J43" s="589">
        <v>2261.8997282805021</v>
      </c>
      <c r="K43" s="589">
        <v>0</v>
      </c>
      <c r="L43" s="589">
        <v>23560</v>
      </c>
      <c r="M43" s="589">
        <v>34209</v>
      </c>
      <c r="N43" s="589">
        <v>36700.040609486961</v>
      </c>
      <c r="O43" s="589">
        <v>647098.804</v>
      </c>
      <c r="P43" s="589">
        <f t="shared" si="2"/>
        <v>130411.07853876489</v>
      </c>
      <c r="Q43" s="589">
        <v>0</v>
      </c>
      <c r="R43" s="589">
        <v>73949.078538764894</v>
      </c>
      <c r="S43" s="589">
        <v>0</v>
      </c>
      <c r="T43" s="589">
        <v>56462</v>
      </c>
      <c r="U43" s="589">
        <v>0</v>
      </c>
      <c r="V43" s="589">
        <v>0</v>
      </c>
      <c r="W43" s="589">
        <v>0</v>
      </c>
      <c r="X43" s="589">
        <v>115111.63999999998</v>
      </c>
    </row>
    <row r="44" spans="1:24" ht="12.75" customHeight="1">
      <c r="A44" s="79">
        <v>38</v>
      </c>
      <c r="B44" s="98" t="s">
        <v>206</v>
      </c>
      <c r="C44" s="387" t="s">
        <v>352</v>
      </c>
      <c r="D44" s="589">
        <f t="shared" si="0"/>
        <v>459.30530876198651</v>
      </c>
      <c r="E44" s="589">
        <v>0</v>
      </c>
      <c r="F44" s="589">
        <v>0</v>
      </c>
      <c r="G44" s="589">
        <f t="shared" si="1"/>
        <v>457.99096046371255</v>
      </c>
      <c r="H44" s="589">
        <v>0</v>
      </c>
      <c r="I44" s="589">
        <v>102.21762513499326</v>
      </c>
      <c r="J44" s="589">
        <v>355.7658759554335</v>
      </c>
      <c r="K44" s="589">
        <v>0</v>
      </c>
      <c r="L44" s="589">
        <v>0</v>
      </c>
      <c r="M44" s="589">
        <v>0</v>
      </c>
      <c r="N44" s="589">
        <v>7.4593732857925754E-3</v>
      </c>
      <c r="O44" s="589">
        <v>0</v>
      </c>
      <c r="P44" s="589">
        <f t="shared" si="2"/>
        <v>1.314348298273937</v>
      </c>
      <c r="Q44" s="589">
        <v>0</v>
      </c>
      <c r="R44" s="589">
        <v>1.314348298273937</v>
      </c>
      <c r="S44" s="589">
        <v>0</v>
      </c>
      <c r="T44" s="589">
        <v>0</v>
      </c>
      <c r="U44" s="589">
        <v>0</v>
      </c>
      <c r="V44" s="589">
        <v>0</v>
      </c>
      <c r="W44" s="589">
        <v>0</v>
      </c>
      <c r="X44" s="589">
        <v>0</v>
      </c>
    </row>
    <row r="45" spans="1:24" ht="12.75" customHeight="1">
      <c r="A45" s="79">
        <v>39</v>
      </c>
      <c r="B45" s="98" t="s">
        <v>208</v>
      </c>
      <c r="C45" s="385" t="s">
        <v>353</v>
      </c>
      <c r="D45" s="589">
        <f t="shared" si="0"/>
        <v>101344.89100227194</v>
      </c>
      <c r="E45" s="589">
        <v>646.25024920855503</v>
      </c>
      <c r="F45" s="589">
        <v>2.8593999779828483</v>
      </c>
      <c r="G45" s="589">
        <f t="shared" si="1"/>
        <v>84268.401322985956</v>
      </c>
      <c r="H45" s="589">
        <v>0</v>
      </c>
      <c r="I45" s="589">
        <v>10680.296690275682</v>
      </c>
      <c r="J45" s="589">
        <v>62092.280760624009</v>
      </c>
      <c r="K45" s="589">
        <v>0</v>
      </c>
      <c r="L45" s="589">
        <v>408</v>
      </c>
      <c r="M45" s="589">
        <v>335</v>
      </c>
      <c r="N45" s="589">
        <v>10752.823872086257</v>
      </c>
      <c r="O45" s="589">
        <v>502.69319999999999</v>
      </c>
      <c r="P45" s="589">
        <f t="shared" si="2"/>
        <v>15924.686830099456</v>
      </c>
      <c r="Q45" s="589">
        <v>0</v>
      </c>
      <c r="R45" s="589">
        <v>15924.686830099456</v>
      </c>
      <c r="S45" s="589">
        <v>0</v>
      </c>
      <c r="T45" s="589">
        <v>0</v>
      </c>
      <c r="U45" s="589">
        <v>0</v>
      </c>
      <c r="V45" s="589">
        <v>0</v>
      </c>
      <c r="W45" s="589">
        <v>0</v>
      </c>
      <c r="X45" s="589">
        <v>0</v>
      </c>
    </row>
    <row r="46" spans="1:24" ht="12.75" customHeight="1">
      <c r="A46" s="79">
        <v>40</v>
      </c>
      <c r="B46" s="98">
        <v>36</v>
      </c>
      <c r="C46" s="387" t="s">
        <v>354</v>
      </c>
      <c r="D46" s="589">
        <f t="shared" si="0"/>
        <v>482.22741520473556</v>
      </c>
      <c r="E46" s="589">
        <v>0</v>
      </c>
      <c r="F46" s="589">
        <v>0</v>
      </c>
      <c r="G46" s="589">
        <f t="shared" si="1"/>
        <v>480.93079569846697</v>
      </c>
      <c r="H46" s="589">
        <v>0</v>
      </c>
      <c r="I46" s="589">
        <v>108.63923422828648</v>
      </c>
      <c r="J46" s="589">
        <v>372.28363347732682</v>
      </c>
      <c r="K46" s="589">
        <v>0</v>
      </c>
      <c r="L46" s="589">
        <v>0</v>
      </c>
      <c r="M46" s="589">
        <v>0</v>
      </c>
      <c r="N46" s="589">
        <v>7.9279928536905141E-3</v>
      </c>
      <c r="O46" s="589">
        <v>0</v>
      </c>
      <c r="P46" s="589">
        <f t="shared" si="2"/>
        <v>1.2966195062686119</v>
      </c>
      <c r="Q46" s="589">
        <v>0</v>
      </c>
      <c r="R46" s="589">
        <v>1.2966195062686119</v>
      </c>
      <c r="S46" s="589">
        <v>0</v>
      </c>
      <c r="T46" s="589">
        <v>0</v>
      </c>
      <c r="U46" s="589">
        <v>0</v>
      </c>
      <c r="V46" s="589">
        <v>0</v>
      </c>
      <c r="W46" s="589">
        <v>0</v>
      </c>
      <c r="X46" s="589">
        <v>0</v>
      </c>
    </row>
    <row r="47" spans="1:24" ht="12.75" customHeight="1">
      <c r="A47" s="79">
        <v>41</v>
      </c>
      <c r="B47" s="98" t="s">
        <v>211</v>
      </c>
      <c r="C47" s="387" t="s">
        <v>355</v>
      </c>
      <c r="D47" s="589">
        <f t="shared" si="0"/>
        <v>100862.6635870672</v>
      </c>
      <c r="E47" s="589">
        <v>646.25024920855503</v>
      </c>
      <c r="F47" s="589">
        <v>2.8593999779828483</v>
      </c>
      <c r="G47" s="589">
        <f t="shared" si="1"/>
        <v>83787.470527287485</v>
      </c>
      <c r="H47" s="589">
        <v>0</v>
      </c>
      <c r="I47" s="589">
        <v>10571.657456047395</v>
      </c>
      <c r="J47" s="589">
        <v>61719.997127146686</v>
      </c>
      <c r="K47" s="589">
        <v>0</v>
      </c>
      <c r="L47" s="589">
        <v>408</v>
      </c>
      <c r="M47" s="589">
        <v>335</v>
      </c>
      <c r="N47" s="589">
        <v>10752.815944093403</v>
      </c>
      <c r="O47" s="589">
        <v>502.69319999999999</v>
      </c>
      <c r="P47" s="589">
        <f t="shared" si="2"/>
        <v>15923.390210593187</v>
      </c>
      <c r="Q47" s="589">
        <v>0</v>
      </c>
      <c r="R47" s="589">
        <v>15923.390210593187</v>
      </c>
      <c r="S47" s="589">
        <v>0</v>
      </c>
      <c r="T47" s="589">
        <v>0</v>
      </c>
      <c r="U47" s="589">
        <v>0</v>
      </c>
      <c r="V47" s="589">
        <v>0</v>
      </c>
      <c r="W47" s="589">
        <v>0</v>
      </c>
      <c r="X47" s="589">
        <v>0</v>
      </c>
    </row>
    <row r="48" spans="1:24" ht="12.75" customHeight="1">
      <c r="A48" s="79">
        <v>42</v>
      </c>
      <c r="B48" s="98">
        <v>37</v>
      </c>
      <c r="C48" s="388" t="s">
        <v>356</v>
      </c>
      <c r="D48" s="589">
        <f t="shared" si="0"/>
        <v>9155.7977981668009</v>
      </c>
      <c r="E48" s="589">
        <v>0</v>
      </c>
      <c r="F48" s="589">
        <v>0</v>
      </c>
      <c r="G48" s="589">
        <f t="shared" si="1"/>
        <v>9043.0630457308489</v>
      </c>
      <c r="H48" s="589">
        <v>0</v>
      </c>
      <c r="I48" s="589">
        <v>1688.925907094603</v>
      </c>
      <c r="J48" s="589">
        <v>7354.0138885727029</v>
      </c>
      <c r="K48" s="589">
        <v>0</v>
      </c>
      <c r="L48" s="589">
        <v>0</v>
      </c>
      <c r="M48" s="589">
        <v>0</v>
      </c>
      <c r="N48" s="589">
        <v>0.12325006354262827</v>
      </c>
      <c r="O48" s="589">
        <v>0</v>
      </c>
      <c r="P48" s="589">
        <f t="shared" si="2"/>
        <v>112.73475243595146</v>
      </c>
      <c r="Q48" s="589">
        <v>0</v>
      </c>
      <c r="R48" s="589">
        <v>112.73475243595146</v>
      </c>
      <c r="S48" s="589">
        <v>0</v>
      </c>
      <c r="T48" s="589">
        <v>0</v>
      </c>
      <c r="U48" s="589">
        <v>0</v>
      </c>
      <c r="V48" s="589">
        <v>0</v>
      </c>
      <c r="W48" s="589">
        <v>0</v>
      </c>
      <c r="X48" s="589">
        <v>0</v>
      </c>
    </row>
    <row r="49" spans="1:24" ht="12.75" customHeight="1">
      <c r="A49" s="79">
        <v>43</v>
      </c>
      <c r="B49" s="98" t="s">
        <v>214</v>
      </c>
      <c r="C49" s="388" t="s">
        <v>357</v>
      </c>
      <c r="D49" s="589">
        <f t="shared" si="0"/>
        <v>91706.853463894047</v>
      </c>
      <c r="E49" s="589">
        <v>646.25024920855503</v>
      </c>
      <c r="F49" s="589">
        <v>2.8593999779828483</v>
      </c>
      <c r="G49" s="589">
        <f t="shared" si="1"/>
        <v>74744.395156550279</v>
      </c>
      <c r="H49" s="589">
        <v>0</v>
      </c>
      <c r="I49" s="589">
        <v>8882.7315489527919</v>
      </c>
      <c r="J49" s="589">
        <v>54365.983238573979</v>
      </c>
      <c r="K49" s="589">
        <v>0</v>
      </c>
      <c r="L49" s="589">
        <v>408</v>
      </c>
      <c r="M49" s="589">
        <v>335</v>
      </c>
      <c r="N49" s="589">
        <v>10752.680369023507</v>
      </c>
      <c r="O49" s="589">
        <v>502.69319999999999</v>
      </c>
      <c r="P49" s="589">
        <f t="shared" si="2"/>
        <v>15810.655458157235</v>
      </c>
      <c r="Q49" s="589">
        <v>0</v>
      </c>
      <c r="R49" s="589">
        <v>15810.655458157235</v>
      </c>
      <c r="S49" s="589">
        <v>0</v>
      </c>
      <c r="T49" s="589">
        <v>0</v>
      </c>
      <c r="U49" s="589">
        <v>0</v>
      </c>
      <c r="V49" s="589">
        <v>0</v>
      </c>
      <c r="W49" s="589">
        <v>0</v>
      </c>
      <c r="X49" s="589">
        <v>0</v>
      </c>
    </row>
    <row r="50" spans="1:24" ht="12.75" customHeight="1">
      <c r="A50" s="79">
        <v>44</v>
      </c>
      <c r="B50" s="98" t="s">
        <v>215</v>
      </c>
      <c r="C50" s="385" t="s">
        <v>745</v>
      </c>
      <c r="D50" s="589">
        <f t="shared" si="0"/>
        <v>126414.17655256361</v>
      </c>
      <c r="E50" s="589">
        <v>442.1760021406281</v>
      </c>
      <c r="F50" s="589">
        <v>225.63185550084609</v>
      </c>
      <c r="G50" s="589">
        <f t="shared" si="1"/>
        <v>108835.61487919124</v>
      </c>
      <c r="H50" s="589">
        <v>0</v>
      </c>
      <c r="I50" s="589">
        <v>11725.568055677388</v>
      </c>
      <c r="J50" s="589">
        <v>65896.25929212381</v>
      </c>
      <c r="K50" s="589">
        <v>0</v>
      </c>
      <c r="L50" s="589">
        <v>29673.492108554517</v>
      </c>
      <c r="M50" s="589">
        <v>0</v>
      </c>
      <c r="N50" s="589">
        <v>1540.2954228355247</v>
      </c>
      <c r="O50" s="589">
        <v>16546.230231981946</v>
      </c>
      <c r="P50" s="589">
        <f t="shared" si="2"/>
        <v>364.52358374896636</v>
      </c>
      <c r="Q50" s="589">
        <v>0</v>
      </c>
      <c r="R50" s="589">
        <v>364.52358374896636</v>
      </c>
      <c r="S50" s="589">
        <v>0</v>
      </c>
      <c r="T50" s="589">
        <v>0</v>
      </c>
      <c r="U50" s="589">
        <v>0</v>
      </c>
      <c r="V50" s="589">
        <v>0</v>
      </c>
      <c r="W50" s="589">
        <v>0</v>
      </c>
      <c r="X50" s="589">
        <v>0</v>
      </c>
    </row>
    <row r="51" spans="1:24" ht="12.75" customHeight="1">
      <c r="A51" s="79">
        <v>45</v>
      </c>
      <c r="B51" s="98" t="s">
        <v>216</v>
      </c>
      <c r="C51" s="387" t="s">
        <v>358</v>
      </c>
      <c r="D51" s="589">
        <f t="shared" si="0"/>
        <v>62648.462526576834</v>
      </c>
      <c r="E51" s="589">
        <v>216.26176431585594</v>
      </c>
      <c r="F51" s="589">
        <v>110.35321437673699</v>
      </c>
      <c r="G51" s="589">
        <f t="shared" si="1"/>
        <v>54062.138880109873</v>
      </c>
      <c r="H51" s="589">
        <v>0</v>
      </c>
      <c r="I51" s="589">
        <v>5313.3995151033596</v>
      </c>
      <c r="J51" s="589">
        <v>33207.367007298395</v>
      </c>
      <c r="K51" s="589">
        <v>0</v>
      </c>
      <c r="L51" s="589">
        <v>14830.482686569347</v>
      </c>
      <c r="M51" s="589">
        <v>0</v>
      </c>
      <c r="N51" s="589">
        <v>710.88967113876913</v>
      </c>
      <c r="O51" s="589">
        <v>8080.290243123859</v>
      </c>
      <c r="P51" s="589">
        <f t="shared" si="2"/>
        <v>179.41842465050308</v>
      </c>
      <c r="Q51" s="589">
        <v>0</v>
      </c>
      <c r="R51" s="589">
        <v>179.41842465050308</v>
      </c>
      <c r="S51" s="589">
        <v>0</v>
      </c>
      <c r="T51" s="589">
        <v>0</v>
      </c>
      <c r="U51" s="589">
        <v>0</v>
      </c>
      <c r="V51" s="589">
        <v>0</v>
      </c>
      <c r="W51" s="589">
        <v>0</v>
      </c>
      <c r="X51" s="589">
        <v>0</v>
      </c>
    </row>
    <row r="52" spans="1:24" ht="12.75" customHeight="1">
      <c r="A52" s="79">
        <v>46</v>
      </c>
      <c r="B52" s="98">
        <v>43</v>
      </c>
      <c r="C52" s="387" t="s">
        <v>361</v>
      </c>
      <c r="D52" s="589">
        <f t="shared" si="0"/>
        <v>63765.71402598681</v>
      </c>
      <c r="E52" s="589">
        <v>225.91423782477216</v>
      </c>
      <c r="F52" s="589">
        <v>115.2786411241091</v>
      </c>
      <c r="G52" s="589">
        <f t="shared" si="1"/>
        <v>54773.475999081376</v>
      </c>
      <c r="H52" s="589">
        <v>0</v>
      </c>
      <c r="I52" s="589">
        <v>6412.1685405740272</v>
      </c>
      <c r="J52" s="589">
        <v>32688.892284825422</v>
      </c>
      <c r="K52" s="589">
        <v>0</v>
      </c>
      <c r="L52" s="589">
        <v>14843.009421985171</v>
      </c>
      <c r="M52" s="589">
        <v>0</v>
      </c>
      <c r="N52" s="589">
        <v>829.40575169675549</v>
      </c>
      <c r="O52" s="589">
        <v>8465.9399888580883</v>
      </c>
      <c r="P52" s="589">
        <f t="shared" si="2"/>
        <v>185.10515909846333</v>
      </c>
      <c r="Q52" s="589">
        <v>0</v>
      </c>
      <c r="R52" s="589">
        <v>185.10515909846333</v>
      </c>
      <c r="S52" s="589">
        <v>0</v>
      </c>
      <c r="T52" s="589">
        <v>0</v>
      </c>
      <c r="U52" s="589">
        <v>0</v>
      </c>
      <c r="V52" s="589">
        <v>0</v>
      </c>
      <c r="W52" s="589">
        <v>0</v>
      </c>
      <c r="X52" s="589">
        <v>0</v>
      </c>
    </row>
    <row r="53" spans="1:24" ht="12.75" customHeight="1">
      <c r="A53" s="79">
        <v>47</v>
      </c>
      <c r="B53" s="98" t="s">
        <v>218</v>
      </c>
      <c r="C53" s="385" t="s">
        <v>362</v>
      </c>
      <c r="D53" s="589">
        <f t="shared" si="0"/>
        <v>331591.32947910711</v>
      </c>
      <c r="E53" s="589">
        <v>4069.9764194791223</v>
      </c>
      <c r="F53" s="589">
        <v>2076.8117829237285</v>
      </c>
      <c r="G53" s="589">
        <f t="shared" si="1"/>
        <v>220540.26711344614</v>
      </c>
      <c r="H53" s="589">
        <v>0</v>
      </c>
      <c r="I53" s="589">
        <v>34092.737527817844</v>
      </c>
      <c r="J53" s="589">
        <v>106178.0724238721</v>
      </c>
      <c r="K53" s="589">
        <v>0</v>
      </c>
      <c r="L53" s="589">
        <v>79310.482050709106</v>
      </c>
      <c r="M53" s="589">
        <v>0</v>
      </c>
      <c r="N53" s="589">
        <v>958.97511104711066</v>
      </c>
      <c r="O53" s="589">
        <v>103926.83267505502</v>
      </c>
      <c r="P53" s="589">
        <f t="shared" si="2"/>
        <v>977.44148820309476</v>
      </c>
      <c r="Q53" s="589">
        <v>0</v>
      </c>
      <c r="R53" s="589">
        <v>977.44148820309476</v>
      </c>
      <c r="S53" s="589">
        <v>0</v>
      </c>
      <c r="T53" s="589">
        <v>0</v>
      </c>
      <c r="U53" s="589">
        <v>0</v>
      </c>
      <c r="V53" s="589">
        <v>0</v>
      </c>
      <c r="W53" s="589">
        <v>0</v>
      </c>
      <c r="X53" s="589">
        <v>0</v>
      </c>
    </row>
    <row r="54" spans="1:24" ht="12.75" customHeight="1">
      <c r="A54" s="79">
        <v>48</v>
      </c>
      <c r="B54" s="98">
        <v>45</v>
      </c>
      <c r="C54" s="387" t="s">
        <v>57</v>
      </c>
      <c r="D54" s="589">
        <f t="shared" si="0"/>
        <v>41749.411990211782</v>
      </c>
      <c r="E54" s="589">
        <v>454.05611970122914</v>
      </c>
      <c r="F54" s="589">
        <v>231.69399581553935</v>
      </c>
      <c r="G54" s="589">
        <f t="shared" si="1"/>
        <v>27373.5862412438</v>
      </c>
      <c r="H54" s="589">
        <v>0</v>
      </c>
      <c r="I54" s="589">
        <v>1352.3689934131046</v>
      </c>
      <c r="J54" s="589">
        <v>9186.1207020604197</v>
      </c>
      <c r="K54" s="589">
        <v>0</v>
      </c>
      <c r="L54" s="589">
        <v>16834.997856086095</v>
      </c>
      <c r="M54" s="589">
        <v>0</v>
      </c>
      <c r="N54" s="589">
        <v>9.8689684178021791E-2</v>
      </c>
      <c r="O54" s="589">
        <v>13547.240474278318</v>
      </c>
      <c r="P54" s="589">
        <f t="shared" si="2"/>
        <v>142.83515917289262</v>
      </c>
      <c r="Q54" s="589">
        <v>0</v>
      </c>
      <c r="R54" s="589">
        <v>142.83515917289262</v>
      </c>
      <c r="S54" s="589">
        <v>0</v>
      </c>
      <c r="T54" s="589">
        <v>0</v>
      </c>
      <c r="U54" s="589">
        <v>0</v>
      </c>
      <c r="V54" s="589">
        <v>0</v>
      </c>
      <c r="W54" s="589">
        <v>0</v>
      </c>
      <c r="X54" s="589">
        <v>0</v>
      </c>
    </row>
    <row r="55" spans="1:24" ht="12.75" customHeight="1">
      <c r="A55" s="79">
        <v>49</v>
      </c>
      <c r="B55" s="98">
        <v>46</v>
      </c>
      <c r="C55" s="387" t="s">
        <v>363</v>
      </c>
      <c r="D55" s="589">
        <f t="shared" si="0"/>
        <v>114668.7655068921</v>
      </c>
      <c r="E55" s="589">
        <v>792.91341049968923</v>
      </c>
      <c r="F55" s="589">
        <v>404.60477998905543</v>
      </c>
      <c r="G55" s="589">
        <f t="shared" si="1"/>
        <v>82927.023248714002</v>
      </c>
      <c r="H55" s="589">
        <v>0</v>
      </c>
      <c r="I55" s="589">
        <v>7344.4138023550913</v>
      </c>
      <c r="J55" s="589">
        <v>60459.652922655878</v>
      </c>
      <c r="K55" s="589">
        <v>0</v>
      </c>
      <c r="L55" s="589">
        <v>15116.120562081504</v>
      </c>
      <c r="M55" s="589">
        <v>0</v>
      </c>
      <c r="N55" s="589">
        <v>6.8359616215377983</v>
      </c>
      <c r="O55" s="589">
        <v>30023.275795046462</v>
      </c>
      <c r="P55" s="589">
        <f t="shared" si="2"/>
        <v>520.94827264290348</v>
      </c>
      <c r="Q55" s="589">
        <v>0</v>
      </c>
      <c r="R55" s="589">
        <v>520.94827264290348</v>
      </c>
      <c r="S55" s="589">
        <v>0</v>
      </c>
      <c r="T55" s="589">
        <v>0</v>
      </c>
      <c r="U55" s="589">
        <v>0</v>
      </c>
      <c r="V55" s="589">
        <v>0</v>
      </c>
      <c r="W55" s="589">
        <v>0</v>
      </c>
      <c r="X55" s="589">
        <v>0</v>
      </c>
    </row>
    <row r="56" spans="1:24" ht="12.75" customHeight="1">
      <c r="A56" s="79">
        <v>50</v>
      </c>
      <c r="B56" s="98">
        <v>47</v>
      </c>
      <c r="C56" s="387" t="s">
        <v>364</v>
      </c>
      <c r="D56" s="589">
        <f t="shared" si="0"/>
        <v>175173.15198200324</v>
      </c>
      <c r="E56" s="589">
        <v>2823.0068892782042</v>
      </c>
      <c r="F56" s="589">
        <v>1440.5130071191338</v>
      </c>
      <c r="G56" s="589">
        <f t="shared" si="1"/>
        <v>110239.65762348837</v>
      </c>
      <c r="H56" s="589">
        <v>0</v>
      </c>
      <c r="I56" s="589">
        <v>25395.954732049649</v>
      </c>
      <c r="J56" s="589">
        <v>36532.298799155804</v>
      </c>
      <c r="K56" s="589">
        <v>0</v>
      </c>
      <c r="L56" s="589">
        <v>47359.363632541514</v>
      </c>
      <c r="M56" s="589">
        <v>0</v>
      </c>
      <c r="N56" s="589">
        <v>952.0404597413949</v>
      </c>
      <c r="O56" s="589">
        <v>60356.316405730227</v>
      </c>
      <c r="P56" s="589">
        <f t="shared" si="2"/>
        <v>313.65805638729864</v>
      </c>
      <c r="Q56" s="589">
        <v>0</v>
      </c>
      <c r="R56" s="589">
        <v>313.65805638729864</v>
      </c>
      <c r="S56" s="589">
        <v>0</v>
      </c>
      <c r="T56" s="589">
        <v>0</v>
      </c>
      <c r="U56" s="589">
        <v>0</v>
      </c>
      <c r="V56" s="589">
        <v>0</v>
      </c>
      <c r="W56" s="589">
        <v>0</v>
      </c>
      <c r="X56" s="589">
        <v>0</v>
      </c>
    </row>
    <row r="57" spans="1:24" ht="12.75" customHeight="1">
      <c r="A57" s="79">
        <v>51</v>
      </c>
      <c r="B57" s="98" t="s">
        <v>219</v>
      </c>
      <c r="C57" s="385" t="s">
        <v>220</v>
      </c>
      <c r="D57" s="589">
        <f t="shared" si="0"/>
        <v>401603.43592033058</v>
      </c>
      <c r="E57" s="589">
        <v>29</v>
      </c>
      <c r="F57" s="589">
        <v>431</v>
      </c>
      <c r="G57" s="589">
        <f t="shared" si="1"/>
        <v>386005.54543720983</v>
      </c>
      <c r="H57" s="589">
        <v>0</v>
      </c>
      <c r="I57" s="589">
        <v>8866.4820213709208</v>
      </c>
      <c r="J57" s="589">
        <v>339183.68740486854</v>
      </c>
      <c r="K57" s="589">
        <v>31803.679999999993</v>
      </c>
      <c r="L57" s="589">
        <v>5737.0653222860537</v>
      </c>
      <c r="M57" s="589">
        <v>0</v>
      </c>
      <c r="N57" s="589">
        <v>414.63068868434402</v>
      </c>
      <c r="O57" s="589">
        <v>9505.9166219845338</v>
      </c>
      <c r="P57" s="589">
        <f t="shared" si="2"/>
        <v>5631.9738611362145</v>
      </c>
      <c r="Q57" s="589">
        <v>0</v>
      </c>
      <c r="R57" s="589">
        <v>5631.9738611362145</v>
      </c>
      <c r="S57" s="589">
        <v>0</v>
      </c>
      <c r="T57" s="589">
        <v>0</v>
      </c>
      <c r="U57" s="589">
        <v>0</v>
      </c>
      <c r="V57" s="589">
        <v>0</v>
      </c>
      <c r="W57" s="589">
        <v>0</v>
      </c>
      <c r="X57" s="589">
        <v>0</v>
      </c>
    </row>
    <row r="58" spans="1:24" ht="12.75" customHeight="1">
      <c r="A58" s="79">
        <v>52</v>
      </c>
      <c r="B58" s="98" t="s">
        <v>221</v>
      </c>
      <c r="C58" s="387" t="s">
        <v>365</v>
      </c>
      <c r="D58" s="589">
        <f t="shared" si="0"/>
        <v>30746.041465190487</v>
      </c>
      <c r="E58" s="589">
        <v>29</v>
      </c>
      <c r="F58" s="589">
        <v>431</v>
      </c>
      <c r="G58" s="589">
        <f t="shared" si="1"/>
        <v>29797.545178489891</v>
      </c>
      <c r="H58" s="589">
        <v>0</v>
      </c>
      <c r="I58" s="589">
        <v>40.752382782326762</v>
      </c>
      <c r="J58" s="589">
        <v>29043.868014257743</v>
      </c>
      <c r="K58" s="589">
        <v>0</v>
      </c>
      <c r="L58" s="589">
        <v>505.92180752790614</v>
      </c>
      <c r="M58" s="589">
        <v>0</v>
      </c>
      <c r="N58" s="589">
        <v>207.0029739219147</v>
      </c>
      <c r="O58" s="589">
        <v>435.04920890155552</v>
      </c>
      <c r="P58" s="589">
        <f t="shared" si="2"/>
        <v>53.447077799040038</v>
      </c>
      <c r="Q58" s="589">
        <v>0</v>
      </c>
      <c r="R58" s="589">
        <v>53.447077799040038</v>
      </c>
      <c r="S58" s="589">
        <v>0</v>
      </c>
      <c r="T58" s="589">
        <v>0</v>
      </c>
      <c r="U58" s="589">
        <v>0</v>
      </c>
      <c r="V58" s="589">
        <v>0</v>
      </c>
      <c r="W58" s="589">
        <v>0</v>
      </c>
      <c r="X58" s="589">
        <v>0</v>
      </c>
    </row>
    <row r="59" spans="1:24" ht="12.75" customHeight="1">
      <c r="A59" s="79">
        <v>53</v>
      </c>
      <c r="B59" s="98" t="s">
        <v>222</v>
      </c>
      <c r="C59" s="387" t="s">
        <v>366</v>
      </c>
      <c r="D59" s="589">
        <f t="shared" si="0"/>
        <v>137835.12858801757</v>
      </c>
      <c r="E59" s="589">
        <v>0</v>
      </c>
      <c r="F59" s="589">
        <v>0</v>
      </c>
      <c r="G59" s="589">
        <f t="shared" si="1"/>
        <v>134632.92804734991</v>
      </c>
      <c r="H59" s="589">
        <v>0</v>
      </c>
      <c r="I59" s="589">
        <v>4749.9324977328815</v>
      </c>
      <c r="J59" s="589">
        <v>129675.64892133705</v>
      </c>
      <c r="K59" s="589">
        <v>0</v>
      </c>
      <c r="L59" s="589">
        <v>0</v>
      </c>
      <c r="M59" s="589">
        <v>0</v>
      </c>
      <c r="N59" s="589">
        <v>207.34662827996752</v>
      </c>
      <c r="O59" s="589">
        <v>0</v>
      </c>
      <c r="P59" s="589">
        <f t="shared" si="2"/>
        <v>3202.2005406676749</v>
      </c>
      <c r="Q59" s="589">
        <v>0</v>
      </c>
      <c r="R59" s="589">
        <v>3202.2005406676749</v>
      </c>
      <c r="S59" s="589">
        <v>0</v>
      </c>
      <c r="T59" s="589">
        <v>0</v>
      </c>
      <c r="U59" s="589">
        <v>0</v>
      </c>
      <c r="V59" s="589">
        <v>0</v>
      </c>
      <c r="W59" s="589">
        <v>0</v>
      </c>
      <c r="X59" s="589">
        <v>0</v>
      </c>
    </row>
    <row r="60" spans="1:24" ht="12.75" customHeight="1">
      <c r="A60" s="79">
        <v>54</v>
      </c>
      <c r="B60" s="98">
        <v>50</v>
      </c>
      <c r="C60" s="387" t="s">
        <v>173</v>
      </c>
      <c r="D60" s="589">
        <f t="shared" si="0"/>
        <v>14413.125325012759</v>
      </c>
      <c r="E60" s="589">
        <v>0</v>
      </c>
      <c r="F60" s="589">
        <v>0</v>
      </c>
      <c r="G60" s="589">
        <f t="shared" si="1"/>
        <v>14394.23471521359</v>
      </c>
      <c r="H60" s="589">
        <v>0</v>
      </c>
      <c r="I60" s="589">
        <v>7.835393820566372</v>
      </c>
      <c r="J60" s="589">
        <v>14386.398749601934</v>
      </c>
      <c r="K60" s="589">
        <v>0</v>
      </c>
      <c r="L60" s="589">
        <v>0</v>
      </c>
      <c r="M60" s="589">
        <v>0</v>
      </c>
      <c r="N60" s="589">
        <v>5.7179109054440551E-4</v>
      </c>
      <c r="O60" s="589">
        <v>0</v>
      </c>
      <c r="P60" s="589">
        <f t="shared" si="2"/>
        <v>18.890609799170061</v>
      </c>
      <c r="Q60" s="589">
        <v>0</v>
      </c>
      <c r="R60" s="589">
        <v>18.890609799170061</v>
      </c>
      <c r="S60" s="589">
        <v>0</v>
      </c>
      <c r="T60" s="589">
        <v>0</v>
      </c>
      <c r="U60" s="589">
        <v>0</v>
      </c>
      <c r="V60" s="589">
        <v>0</v>
      </c>
      <c r="W60" s="589">
        <v>0</v>
      </c>
      <c r="X60" s="589">
        <v>0</v>
      </c>
    </row>
    <row r="61" spans="1:24" ht="12.75" customHeight="1">
      <c r="A61" s="79">
        <v>55</v>
      </c>
      <c r="B61" s="98">
        <v>51</v>
      </c>
      <c r="C61" s="387" t="s">
        <v>174</v>
      </c>
      <c r="D61" s="589">
        <f t="shared" si="0"/>
        <v>41389.416249641792</v>
      </c>
      <c r="E61" s="589">
        <v>0</v>
      </c>
      <c r="F61" s="589">
        <v>0</v>
      </c>
      <c r="G61" s="589">
        <f t="shared" si="1"/>
        <v>41363.174192033242</v>
      </c>
      <c r="H61" s="589">
        <v>0</v>
      </c>
      <c r="I61" s="589">
        <v>277.13037457964077</v>
      </c>
      <c r="J61" s="589">
        <v>9282.3599402426444</v>
      </c>
      <c r="K61" s="589">
        <v>31803.679999999993</v>
      </c>
      <c r="L61" s="589">
        <v>0</v>
      </c>
      <c r="M61" s="589">
        <v>0</v>
      </c>
      <c r="N61" s="589">
        <v>3.8772109631790789E-3</v>
      </c>
      <c r="O61" s="589">
        <v>0</v>
      </c>
      <c r="P61" s="589">
        <f t="shared" si="2"/>
        <v>26.242057608553026</v>
      </c>
      <c r="Q61" s="589">
        <v>0</v>
      </c>
      <c r="R61" s="589">
        <v>26.242057608553026</v>
      </c>
      <c r="S61" s="589">
        <v>0</v>
      </c>
      <c r="T61" s="589">
        <v>0</v>
      </c>
      <c r="U61" s="589">
        <v>0</v>
      </c>
      <c r="V61" s="589">
        <v>0</v>
      </c>
      <c r="W61" s="589">
        <v>0</v>
      </c>
      <c r="X61" s="589">
        <v>0</v>
      </c>
    </row>
    <row r="62" spans="1:24" ht="12.75" customHeight="1">
      <c r="A62" s="79">
        <v>56</v>
      </c>
      <c r="B62" s="98">
        <v>52</v>
      </c>
      <c r="C62" s="387" t="s">
        <v>367</v>
      </c>
      <c r="D62" s="589">
        <f t="shared" si="0"/>
        <v>129758.60642276856</v>
      </c>
      <c r="E62" s="589">
        <v>0</v>
      </c>
      <c r="F62" s="589">
        <v>0</v>
      </c>
      <c r="G62" s="589">
        <f t="shared" si="1"/>
        <v>121167.25377423786</v>
      </c>
      <c r="H62" s="589">
        <v>0</v>
      </c>
      <c r="I62" s="589">
        <v>1313.0444923270095</v>
      </c>
      <c r="J62" s="589">
        <v>116415.23416203668</v>
      </c>
      <c r="K62" s="589">
        <v>0</v>
      </c>
      <c r="L62" s="589">
        <v>3438.8792999116586</v>
      </c>
      <c r="M62" s="589">
        <v>0</v>
      </c>
      <c r="N62" s="589">
        <v>9.5819962518069859E-2</v>
      </c>
      <c r="O62" s="589">
        <v>7001.5613837700339</v>
      </c>
      <c r="P62" s="589">
        <f t="shared" si="2"/>
        <v>1589.7912647606627</v>
      </c>
      <c r="Q62" s="589">
        <v>0</v>
      </c>
      <c r="R62" s="589">
        <v>1589.7912647606627</v>
      </c>
      <c r="S62" s="589">
        <v>0</v>
      </c>
      <c r="T62" s="589">
        <v>0</v>
      </c>
      <c r="U62" s="589">
        <v>0</v>
      </c>
      <c r="V62" s="589">
        <v>0</v>
      </c>
      <c r="W62" s="589">
        <v>0</v>
      </c>
      <c r="X62" s="589">
        <v>0</v>
      </c>
    </row>
    <row r="63" spans="1:24" ht="12.75" customHeight="1">
      <c r="A63" s="79">
        <v>57</v>
      </c>
      <c r="B63" s="98">
        <v>53</v>
      </c>
      <c r="C63" s="387" t="s">
        <v>368</v>
      </c>
      <c r="D63" s="589">
        <f t="shared" si="0"/>
        <v>47461.117869699417</v>
      </c>
      <c r="E63" s="589">
        <v>0</v>
      </c>
      <c r="F63" s="589">
        <v>0</v>
      </c>
      <c r="G63" s="589">
        <f t="shared" si="1"/>
        <v>44650.409529885357</v>
      </c>
      <c r="H63" s="589">
        <v>0</v>
      </c>
      <c r="I63" s="589">
        <v>2477.7868801284949</v>
      </c>
      <c r="J63" s="589">
        <v>40380.177617392488</v>
      </c>
      <c r="K63" s="589">
        <v>0</v>
      </c>
      <c r="L63" s="589">
        <v>1792.264214846489</v>
      </c>
      <c r="M63" s="589">
        <v>0</v>
      </c>
      <c r="N63" s="589">
        <v>0.18081751788997916</v>
      </c>
      <c r="O63" s="589">
        <v>2069.3060293129447</v>
      </c>
      <c r="P63" s="589">
        <f t="shared" si="2"/>
        <v>741.40231050111379</v>
      </c>
      <c r="Q63" s="589">
        <v>0</v>
      </c>
      <c r="R63" s="589">
        <v>741.40231050111379</v>
      </c>
      <c r="S63" s="589">
        <v>0</v>
      </c>
      <c r="T63" s="589">
        <v>0</v>
      </c>
      <c r="U63" s="589">
        <v>0</v>
      </c>
      <c r="V63" s="589">
        <v>0</v>
      </c>
      <c r="W63" s="589">
        <v>0</v>
      </c>
      <c r="X63" s="589">
        <v>0</v>
      </c>
    </row>
    <row r="64" spans="1:24" ht="12.75" customHeight="1">
      <c r="A64" s="79">
        <v>58</v>
      </c>
      <c r="B64" s="98" t="s">
        <v>225</v>
      </c>
      <c r="C64" s="385" t="s">
        <v>369</v>
      </c>
      <c r="D64" s="589">
        <f t="shared" si="0"/>
        <v>62742.302101245106</v>
      </c>
      <c r="E64" s="589">
        <v>980.12409763229812</v>
      </c>
      <c r="F64" s="589">
        <v>500.13392336822244</v>
      </c>
      <c r="G64" s="589">
        <f t="shared" si="1"/>
        <v>30421.132047385439</v>
      </c>
      <c r="H64" s="589">
        <v>0</v>
      </c>
      <c r="I64" s="589">
        <v>2647.2937484589374</v>
      </c>
      <c r="J64" s="589">
        <v>1441.8064604485996</v>
      </c>
      <c r="K64" s="589">
        <v>0</v>
      </c>
      <c r="L64" s="589">
        <v>24673.736087023932</v>
      </c>
      <c r="M64" s="589">
        <v>0</v>
      </c>
      <c r="N64" s="589">
        <v>1658.2957514539705</v>
      </c>
      <c r="O64" s="589">
        <v>30834.156929189943</v>
      </c>
      <c r="P64" s="589">
        <f t="shared" si="2"/>
        <v>6.7551036692034563</v>
      </c>
      <c r="Q64" s="589">
        <v>0</v>
      </c>
      <c r="R64" s="589">
        <v>6.7551036692034563</v>
      </c>
      <c r="S64" s="589">
        <v>0</v>
      </c>
      <c r="T64" s="589">
        <v>0</v>
      </c>
      <c r="U64" s="589">
        <v>0</v>
      </c>
      <c r="V64" s="589">
        <v>0</v>
      </c>
      <c r="W64" s="589">
        <v>0</v>
      </c>
      <c r="X64" s="589">
        <v>0</v>
      </c>
    </row>
    <row r="65" spans="1:25" ht="12.75" customHeight="1">
      <c r="A65" s="79">
        <v>59</v>
      </c>
      <c r="B65" s="98" t="s">
        <v>674</v>
      </c>
      <c r="C65" s="385" t="s">
        <v>227</v>
      </c>
      <c r="D65" s="589">
        <f t="shared" si="0"/>
        <v>65226.360370681126</v>
      </c>
      <c r="E65" s="589">
        <v>0</v>
      </c>
      <c r="F65" s="589">
        <v>0</v>
      </c>
      <c r="G65" s="589">
        <f t="shared" si="1"/>
        <v>52770.902896598855</v>
      </c>
      <c r="H65" s="589">
        <v>0</v>
      </c>
      <c r="I65" s="589">
        <v>9837.3728236194638</v>
      </c>
      <c r="J65" s="589">
        <v>32953.607265062783</v>
      </c>
      <c r="K65" s="589">
        <v>0</v>
      </c>
      <c r="L65" s="589">
        <v>9975.7619671638131</v>
      </c>
      <c r="M65" s="589">
        <v>0</v>
      </c>
      <c r="N65" s="589">
        <v>4.160840752798161</v>
      </c>
      <c r="O65" s="589">
        <v>12230.892160547653</v>
      </c>
      <c r="P65" s="589">
        <f t="shared" si="2"/>
        <v>224.56531353462296</v>
      </c>
      <c r="Q65" s="589">
        <v>0</v>
      </c>
      <c r="R65" s="589">
        <v>224.56531353462296</v>
      </c>
      <c r="S65" s="589">
        <v>0</v>
      </c>
      <c r="T65" s="589">
        <v>0</v>
      </c>
      <c r="U65" s="589">
        <v>0</v>
      </c>
      <c r="V65" s="589">
        <v>0</v>
      </c>
      <c r="W65" s="589">
        <v>0</v>
      </c>
      <c r="X65" s="589">
        <v>0</v>
      </c>
    </row>
    <row r="66" spans="1:25" ht="12.75" customHeight="1">
      <c r="A66" s="79">
        <v>60</v>
      </c>
      <c r="B66" s="98" t="s">
        <v>675</v>
      </c>
      <c r="C66" s="385" t="s">
        <v>61</v>
      </c>
      <c r="D66" s="589">
        <f t="shared" si="0"/>
        <v>31850.368266587207</v>
      </c>
      <c r="E66" s="589">
        <v>0</v>
      </c>
      <c r="F66" s="589">
        <v>0</v>
      </c>
      <c r="G66" s="589">
        <f t="shared" si="1"/>
        <v>16810.718356133315</v>
      </c>
      <c r="H66" s="589">
        <v>0</v>
      </c>
      <c r="I66" s="589">
        <v>2171.465180063587</v>
      </c>
      <c r="J66" s="589">
        <v>1156.748922068505</v>
      </c>
      <c r="K66" s="589">
        <v>0</v>
      </c>
      <c r="L66" s="589">
        <v>13482.345790435531</v>
      </c>
      <c r="M66" s="589">
        <v>0</v>
      </c>
      <c r="N66" s="589">
        <v>0.1584635656894158</v>
      </c>
      <c r="O66" s="589">
        <v>15026.229803530716</v>
      </c>
      <c r="P66" s="589">
        <f t="shared" si="2"/>
        <v>13.420106923174014</v>
      </c>
      <c r="Q66" s="589">
        <v>0</v>
      </c>
      <c r="R66" s="589">
        <v>13.420106923174014</v>
      </c>
      <c r="S66" s="589">
        <v>0</v>
      </c>
      <c r="T66" s="589">
        <v>0</v>
      </c>
      <c r="U66" s="589">
        <v>0</v>
      </c>
      <c r="V66" s="589">
        <v>0</v>
      </c>
      <c r="W66" s="589">
        <v>0</v>
      </c>
      <c r="X66" s="589">
        <v>0</v>
      </c>
    </row>
    <row r="67" spans="1:25" ht="12.75" customHeight="1">
      <c r="A67" s="79">
        <v>61</v>
      </c>
      <c r="B67" s="98" t="s">
        <v>676</v>
      </c>
      <c r="C67" s="385" t="s">
        <v>370</v>
      </c>
      <c r="D67" s="589">
        <f t="shared" si="0"/>
        <v>12600.237468102314</v>
      </c>
      <c r="E67" s="589">
        <v>0</v>
      </c>
      <c r="F67" s="589">
        <v>0</v>
      </c>
      <c r="G67" s="589">
        <f t="shared" si="1"/>
        <v>9810.7701605255806</v>
      </c>
      <c r="H67" s="589">
        <v>0</v>
      </c>
      <c r="I67" s="589">
        <v>3808.9909845087991</v>
      </c>
      <c r="J67" s="589">
        <v>3234.1084740710144</v>
      </c>
      <c r="K67" s="589">
        <v>0</v>
      </c>
      <c r="L67" s="589">
        <v>2767.3927392601918</v>
      </c>
      <c r="M67" s="589">
        <v>0</v>
      </c>
      <c r="N67" s="589">
        <v>0.27796268557547299</v>
      </c>
      <c r="O67" s="589">
        <v>2770.1179232158638</v>
      </c>
      <c r="P67" s="589">
        <f t="shared" si="2"/>
        <v>19.349384360869614</v>
      </c>
      <c r="Q67" s="589">
        <v>0</v>
      </c>
      <c r="R67" s="589">
        <v>19.349384360869614</v>
      </c>
      <c r="S67" s="589">
        <v>0</v>
      </c>
      <c r="T67" s="589">
        <v>0</v>
      </c>
      <c r="U67" s="589">
        <v>0</v>
      </c>
      <c r="V67" s="589">
        <v>0</v>
      </c>
      <c r="W67" s="589">
        <v>0</v>
      </c>
      <c r="X67" s="589">
        <v>0</v>
      </c>
    </row>
    <row r="68" spans="1:25" ht="12.75" customHeight="1">
      <c r="A68" s="79">
        <v>62</v>
      </c>
      <c r="B68" s="98" t="s">
        <v>677</v>
      </c>
      <c r="C68" s="385" t="s">
        <v>228</v>
      </c>
      <c r="D68" s="589">
        <f t="shared" si="0"/>
        <v>114441.0264116496</v>
      </c>
      <c r="E68" s="589">
        <v>0</v>
      </c>
      <c r="F68" s="589">
        <v>0</v>
      </c>
      <c r="G68" s="589">
        <f t="shared" si="1"/>
        <v>96641.234326996608</v>
      </c>
      <c r="H68" s="589">
        <v>0</v>
      </c>
      <c r="I68" s="589">
        <v>37456.280757114466</v>
      </c>
      <c r="J68" s="589">
        <v>44695.008502516066</v>
      </c>
      <c r="K68" s="589">
        <v>0</v>
      </c>
      <c r="L68" s="589">
        <v>13895.032192674447</v>
      </c>
      <c r="M68" s="589">
        <v>0</v>
      </c>
      <c r="N68" s="589">
        <v>594.91287469162887</v>
      </c>
      <c r="O68" s="589">
        <v>17603.094137917447</v>
      </c>
      <c r="P68" s="589">
        <f t="shared" si="2"/>
        <v>196.69794673553676</v>
      </c>
      <c r="Q68" s="589">
        <v>0</v>
      </c>
      <c r="R68" s="589">
        <v>196.69794673553676</v>
      </c>
      <c r="S68" s="589">
        <v>0</v>
      </c>
      <c r="T68" s="589">
        <v>0</v>
      </c>
      <c r="U68" s="589">
        <v>0</v>
      </c>
      <c r="V68" s="589">
        <v>0</v>
      </c>
      <c r="W68" s="589">
        <v>0</v>
      </c>
      <c r="X68" s="589">
        <v>0</v>
      </c>
    </row>
    <row r="69" spans="1:25" ht="12.75" customHeight="1">
      <c r="A69" s="79">
        <v>63</v>
      </c>
      <c r="B69" s="98" t="s">
        <v>678</v>
      </c>
      <c r="C69" s="385" t="s">
        <v>229</v>
      </c>
      <c r="D69" s="589">
        <f t="shared" si="0"/>
        <v>75474.826924827095</v>
      </c>
      <c r="E69" s="589">
        <v>0</v>
      </c>
      <c r="F69" s="589">
        <v>0</v>
      </c>
      <c r="G69" s="589">
        <f t="shared" si="1"/>
        <v>69796.084206794054</v>
      </c>
      <c r="H69" s="589">
        <v>0</v>
      </c>
      <c r="I69" s="589">
        <v>2004.1281512533349</v>
      </c>
      <c r="J69" s="589">
        <v>65164.811294472071</v>
      </c>
      <c r="K69" s="589">
        <v>0</v>
      </c>
      <c r="L69" s="589">
        <v>2626.9985089915476</v>
      </c>
      <c r="M69" s="589">
        <v>0</v>
      </c>
      <c r="N69" s="589">
        <v>0.14625207710530297</v>
      </c>
      <c r="O69" s="589">
        <v>5521.4715737683928</v>
      </c>
      <c r="P69" s="589">
        <f t="shared" si="2"/>
        <v>157.27114426465951</v>
      </c>
      <c r="Q69" s="589">
        <v>0</v>
      </c>
      <c r="R69" s="589">
        <v>157.27114426465951</v>
      </c>
      <c r="S69" s="589">
        <v>0</v>
      </c>
      <c r="T69" s="589">
        <v>0</v>
      </c>
      <c r="U69" s="589">
        <v>0</v>
      </c>
      <c r="V69" s="589">
        <v>0</v>
      </c>
      <c r="W69" s="589">
        <v>0</v>
      </c>
      <c r="X69" s="589">
        <v>0</v>
      </c>
    </row>
    <row r="70" spans="1:25" ht="12.75" customHeight="1">
      <c r="A70" s="79">
        <v>64</v>
      </c>
      <c r="B70" s="98" t="s">
        <v>679</v>
      </c>
      <c r="C70" s="385" t="s">
        <v>371</v>
      </c>
      <c r="D70" s="589">
        <f t="shared" si="0"/>
        <v>114749.83312400054</v>
      </c>
      <c r="E70" s="589">
        <v>2493.8915679264928</v>
      </c>
      <c r="F70" s="589">
        <v>2134.5733173330591</v>
      </c>
      <c r="G70" s="589">
        <f t="shared" si="1"/>
        <v>79349.102049157416</v>
      </c>
      <c r="H70" s="589">
        <v>0</v>
      </c>
      <c r="I70" s="589">
        <v>12327.045594353742</v>
      </c>
      <c r="J70" s="589">
        <v>18599.190109510098</v>
      </c>
      <c r="K70" s="589">
        <v>9862</v>
      </c>
      <c r="L70" s="589">
        <v>36934.321661523398</v>
      </c>
      <c r="M70" s="589">
        <v>204.96</v>
      </c>
      <c r="N70" s="589">
        <v>1421.5846837701697</v>
      </c>
      <c r="O70" s="589">
        <v>30743.086988398063</v>
      </c>
      <c r="P70" s="589">
        <f t="shared" si="2"/>
        <v>29.179201185505622</v>
      </c>
      <c r="Q70" s="589">
        <v>0</v>
      </c>
      <c r="R70" s="589">
        <v>29.179201185505622</v>
      </c>
      <c r="S70" s="589">
        <v>0</v>
      </c>
      <c r="T70" s="589">
        <v>0</v>
      </c>
      <c r="U70" s="589">
        <v>0</v>
      </c>
      <c r="V70" s="589">
        <v>0</v>
      </c>
      <c r="W70" s="589">
        <v>0</v>
      </c>
      <c r="X70" s="589">
        <v>0</v>
      </c>
    </row>
    <row r="71" spans="1:25" ht="12.75" customHeight="1">
      <c r="A71" s="79">
        <v>65</v>
      </c>
      <c r="B71" s="98" t="s">
        <v>231</v>
      </c>
      <c r="C71" s="385" t="s">
        <v>258</v>
      </c>
      <c r="D71" s="589">
        <f t="shared" si="0"/>
        <v>80468.768154384627</v>
      </c>
      <c r="E71" s="589">
        <v>585.71660641921721</v>
      </c>
      <c r="F71" s="589">
        <v>298.87719836499906</v>
      </c>
      <c r="G71" s="589">
        <f t="shared" si="1"/>
        <v>22705.171403850018</v>
      </c>
      <c r="H71" s="589">
        <v>0</v>
      </c>
      <c r="I71" s="589">
        <v>353.44967707465781</v>
      </c>
      <c r="J71" s="589">
        <v>951.66804526561396</v>
      </c>
      <c r="K71" s="589">
        <v>0</v>
      </c>
      <c r="L71" s="589">
        <v>21400.027888374017</v>
      </c>
      <c r="M71" s="589">
        <v>0</v>
      </c>
      <c r="N71" s="589">
        <v>2.5793135729389283E-2</v>
      </c>
      <c r="O71" s="589">
        <v>56876.192867749858</v>
      </c>
      <c r="P71" s="589">
        <f t="shared" si="2"/>
        <v>2.8100780005343289</v>
      </c>
      <c r="Q71" s="589">
        <v>0</v>
      </c>
      <c r="R71" s="589">
        <v>2.8100780005343289</v>
      </c>
      <c r="S71" s="589">
        <v>0</v>
      </c>
      <c r="T71" s="589">
        <v>0</v>
      </c>
      <c r="U71" s="589">
        <v>0</v>
      </c>
      <c r="V71" s="589">
        <v>0</v>
      </c>
      <c r="W71" s="589">
        <v>0</v>
      </c>
      <c r="X71" s="589">
        <v>0</v>
      </c>
    </row>
    <row r="72" spans="1:25" ht="12.75" customHeight="1">
      <c r="A72" s="79">
        <v>66</v>
      </c>
      <c r="B72" s="98" t="s">
        <v>232</v>
      </c>
      <c r="C72" s="385" t="s">
        <v>372</v>
      </c>
      <c r="D72" s="589">
        <f>SUM(E72:G72,O72:P72,U72:X72)</f>
        <v>101075.28400028717</v>
      </c>
      <c r="E72" s="589">
        <v>2315.1051153528392</v>
      </c>
      <c r="F72" s="589">
        <v>1181.3428596933022</v>
      </c>
      <c r="G72" s="589">
        <f>SUM(H72:N72)</f>
        <v>28467.587907512268</v>
      </c>
      <c r="H72" s="589">
        <v>0</v>
      </c>
      <c r="I72" s="589">
        <v>2974.4332175306608</v>
      </c>
      <c r="J72" s="589">
        <v>1931.289840613741</v>
      </c>
      <c r="K72" s="589">
        <v>0</v>
      </c>
      <c r="L72" s="589">
        <v>23561.647788878992</v>
      </c>
      <c r="M72" s="589">
        <v>0</v>
      </c>
      <c r="N72" s="589">
        <v>0.21706048887283935</v>
      </c>
      <c r="O72" s="589">
        <v>69091.180566646522</v>
      </c>
      <c r="P72" s="589">
        <f>SUM(Q72:T72)</f>
        <v>20.067551082230345</v>
      </c>
      <c r="Q72" s="589">
        <v>0</v>
      </c>
      <c r="R72" s="589">
        <v>20.067551082230345</v>
      </c>
      <c r="S72" s="589">
        <v>0</v>
      </c>
      <c r="T72" s="589">
        <v>0</v>
      </c>
      <c r="U72" s="589">
        <v>0</v>
      </c>
      <c r="V72" s="589">
        <v>0</v>
      </c>
      <c r="W72" s="589">
        <v>0</v>
      </c>
      <c r="X72" s="589">
        <v>0</v>
      </c>
    </row>
    <row r="73" spans="1:25" ht="12.75" customHeight="1">
      <c r="A73" s="79">
        <v>67</v>
      </c>
      <c r="B73" s="98" t="s">
        <v>233</v>
      </c>
      <c r="C73" s="385" t="s">
        <v>234</v>
      </c>
      <c r="D73" s="589">
        <f>SUM(E73:G73,O73:P73,U73:X73)</f>
        <v>145097.13490868584</v>
      </c>
      <c r="E73" s="589">
        <v>336.91430555214771</v>
      </c>
      <c r="F73" s="589">
        <v>171.91932519742085</v>
      </c>
      <c r="G73" s="589">
        <f>SUM(H73:N73)</f>
        <v>102915.38779114377</v>
      </c>
      <c r="H73" s="589">
        <v>0</v>
      </c>
      <c r="I73" s="589">
        <v>11894.353620961097</v>
      </c>
      <c r="J73" s="589">
        <v>68226.91993735217</v>
      </c>
      <c r="K73" s="589">
        <v>0</v>
      </c>
      <c r="L73" s="589">
        <v>22793.246237477128</v>
      </c>
      <c r="M73" s="589">
        <v>0</v>
      </c>
      <c r="N73" s="589">
        <v>0.86799535339227329</v>
      </c>
      <c r="O73" s="589">
        <v>40883.587438391165</v>
      </c>
      <c r="P73" s="589">
        <f>SUM(Q73:T73)</f>
        <v>789.32604840132308</v>
      </c>
      <c r="Q73" s="589">
        <v>0</v>
      </c>
      <c r="R73" s="589">
        <v>789.32604840132308</v>
      </c>
      <c r="S73" s="589">
        <v>0</v>
      </c>
      <c r="T73" s="589">
        <v>0</v>
      </c>
      <c r="U73" s="589">
        <v>0</v>
      </c>
      <c r="V73" s="589">
        <v>0</v>
      </c>
      <c r="W73" s="589">
        <v>0</v>
      </c>
      <c r="X73" s="589">
        <v>0</v>
      </c>
    </row>
    <row r="74" spans="1:25" ht="6" customHeight="1">
      <c r="A74" s="64"/>
      <c r="B74" s="90"/>
      <c r="C74" s="389"/>
      <c r="D74" s="370"/>
      <c r="E74" s="370"/>
      <c r="F74" s="370"/>
      <c r="G74" s="370"/>
      <c r="H74" s="370"/>
      <c r="I74" s="370"/>
      <c r="J74" s="370"/>
      <c r="K74" s="370"/>
      <c r="L74" s="370"/>
      <c r="M74" s="370"/>
      <c r="N74" s="370"/>
      <c r="O74" s="370"/>
      <c r="P74" s="370"/>
      <c r="Q74" s="370"/>
      <c r="R74" s="390"/>
      <c r="S74" s="420"/>
      <c r="T74" s="420"/>
      <c r="U74" s="420"/>
      <c r="V74" s="420"/>
      <c r="W74" s="420"/>
      <c r="X74" s="420"/>
    </row>
    <row r="75" spans="1:25" s="373" customFormat="1" ht="12.75" customHeight="1">
      <c r="A75" s="79">
        <v>68</v>
      </c>
      <c r="B75" s="80"/>
      <c r="C75" s="320" t="s">
        <v>736</v>
      </c>
      <c r="D75" s="590">
        <f>SUM(E75:G75)+SUM(O75:P75)+SUM(U75:X75)</f>
        <v>7845027.5416623149</v>
      </c>
      <c r="E75" s="590">
        <f t="shared" ref="E75:X75" si="3">SUM(E64:E73)+SUM(E57+E53+E50+E45+E42+E15+E11+E7)</f>
        <v>1767210.5520917135</v>
      </c>
      <c r="F75" s="590">
        <f t="shared" si="3"/>
        <v>1520921.1911111111</v>
      </c>
      <c r="G75" s="590">
        <f t="shared" si="3"/>
        <v>2098271.3007163689</v>
      </c>
      <c r="H75" s="590">
        <f t="shared" si="3"/>
        <v>0</v>
      </c>
      <c r="I75" s="590">
        <f t="shared" si="3"/>
        <v>179881.73358267092</v>
      </c>
      <c r="J75" s="590">
        <f t="shared" si="3"/>
        <v>931970.7334514542</v>
      </c>
      <c r="K75" s="590">
        <f t="shared" si="3"/>
        <v>41665.679999999993</v>
      </c>
      <c r="L75" s="590">
        <f t="shared" si="3"/>
        <v>463907.12903225812</v>
      </c>
      <c r="M75" s="590">
        <f t="shared" si="3"/>
        <v>184061</v>
      </c>
      <c r="N75" s="590">
        <f t="shared" si="3"/>
        <v>296785.0246499856</v>
      </c>
      <c r="O75" s="590">
        <f t="shared" si="3"/>
        <v>2110399.6839999999</v>
      </c>
      <c r="P75" s="590">
        <f>SUM(Q75:T75)</f>
        <v>169823.66399312165</v>
      </c>
      <c r="Q75" s="590">
        <f t="shared" si="3"/>
        <v>0</v>
      </c>
      <c r="R75" s="590">
        <f t="shared" si="3"/>
        <v>113361.66399312166</v>
      </c>
      <c r="S75" s="590">
        <f t="shared" si="3"/>
        <v>0</v>
      </c>
      <c r="T75" s="590">
        <f t="shared" si="3"/>
        <v>56462</v>
      </c>
      <c r="U75" s="590">
        <f t="shared" si="3"/>
        <v>0</v>
      </c>
      <c r="V75" s="590">
        <f t="shared" si="3"/>
        <v>0</v>
      </c>
      <c r="W75" s="590">
        <f t="shared" si="3"/>
        <v>0</v>
      </c>
      <c r="X75" s="590">
        <f t="shared" si="3"/>
        <v>178401.14974999998</v>
      </c>
      <c r="Y75" s="372"/>
    </row>
    <row r="76" spans="1:25" s="368" customFormat="1" ht="12.75" customHeight="1">
      <c r="A76" s="79">
        <v>69</v>
      </c>
      <c r="B76" s="81"/>
      <c r="C76" s="384" t="s">
        <v>37</v>
      </c>
      <c r="D76" s="589">
        <v>3296368.0607265113</v>
      </c>
      <c r="E76" s="589">
        <v>28252</v>
      </c>
      <c r="F76" s="589">
        <v>20114</v>
      </c>
      <c r="G76" s="589">
        <v>2133180.7247196329</v>
      </c>
      <c r="H76" s="589">
        <v>0</v>
      </c>
      <c r="I76" s="589">
        <v>1125723.3651378909</v>
      </c>
      <c r="J76" s="589">
        <v>258576.51326398566</v>
      </c>
      <c r="K76" s="589">
        <v>0</v>
      </c>
      <c r="L76" s="589">
        <v>712138.87096774194</v>
      </c>
      <c r="M76" s="589">
        <v>0</v>
      </c>
      <c r="N76" s="589">
        <v>36741.975350014407</v>
      </c>
      <c r="O76" s="589">
        <v>947732</v>
      </c>
      <c r="P76" s="589">
        <v>167089.33600687832</v>
      </c>
      <c r="Q76" s="589">
        <v>0</v>
      </c>
      <c r="R76" s="589">
        <v>167089.33600687832</v>
      </c>
      <c r="S76" s="589">
        <v>0</v>
      </c>
      <c r="T76" s="589">
        <v>0</v>
      </c>
      <c r="U76" s="589">
        <v>0</v>
      </c>
      <c r="V76" s="589">
        <v>0</v>
      </c>
      <c r="W76" s="589">
        <v>0</v>
      </c>
      <c r="X76" s="589">
        <v>0</v>
      </c>
      <c r="Y76" s="374"/>
    </row>
    <row r="77" spans="1:25" s="373" customFormat="1" ht="12.75" customHeight="1">
      <c r="A77" s="79">
        <v>70</v>
      </c>
      <c r="B77" s="205"/>
      <c r="C77" s="74" t="s">
        <v>1171</v>
      </c>
      <c r="D77" s="590">
        <f>SUM(D75:D76)</f>
        <v>11141395.602388825</v>
      </c>
      <c r="E77" s="590">
        <f t="shared" ref="E77:X77" si="4">SUM(E75:E76)</f>
        <v>1795462.5520917135</v>
      </c>
      <c r="F77" s="590">
        <f t="shared" si="4"/>
        <v>1541035.1911111111</v>
      </c>
      <c r="G77" s="590">
        <f t="shared" si="4"/>
        <v>4231452.0254360018</v>
      </c>
      <c r="H77" s="590">
        <f t="shared" si="4"/>
        <v>0</v>
      </c>
      <c r="I77" s="590">
        <f t="shared" si="4"/>
        <v>1305605.0987205617</v>
      </c>
      <c r="J77" s="590">
        <f t="shared" si="4"/>
        <v>1190547.2467154399</v>
      </c>
      <c r="K77" s="590">
        <f t="shared" si="4"/>
        <v>41665.679999999993</v>
      </c>
      <c r="L77" s="590">
        <f t="shared" si="4"/>
        <v>1176046</v>
      </c>
      <c r="M77" s="590">
        <f t="shared" si="4"/>
        <v>184061</v>
      </c>
      <c r="N77" s="590">
        <f t="shared" si="4"/>
        <v>333527</v>
      </c>
      <c r="O77" s="590">
        <f t="shared" si="4"/>
        <v>3058131.6839999999</v>
      </c>
      <c r="P77" s="590">
        <f t="shared" si="4"/>
        <v>336913</v>
      </c>
      <c r="Q77" s="590">
        <f t="shared" si="4"/>
        <v>0</v>
      </c>
      <c r="R77" s="590">
        <f t="shared" si="4"/>
        <v>280451</v>
      </c>
      <c r="S77" s="590">
        <f t="shared" si="4"/>
        <v>0</v>
      </c>
      <c r="T77" s="590">
        <f t="shared" si="4"/>
        <v>56462</v>
      </c>
      <c r="U77" s="590">
        <f t="shared" si="4"/>
        <v>0</v>
      </c>
      <c r="V77" s="590">
        <f t="shared" si="4"/>
        <v>0</v>
      </c>
      <c r="W77" s="590">
        <f t="shared" si="4"/>
        <v>0</v>
      </c>
      <c r="X77" s="590">
        <f t="shared" si="4"/>
        <v>178401.14974999998</v>
      </c>
      <c r="Y77" s="372"/>
    </row>
    <row r="78" spans="1:25" ht="15" customHeight="1">
      <c r="B78" s="51" t="s">
        <v>754</v>
      </c>
    </row>
    <row r="79" spans="1:25" s="248" customFormat="1" ht="12.75" customHeight="1">
      <c r="A79" s="247"/>
      <c r="B79" s="15" t="s">
        <v>14</v>
      </c>
      <c r="Q79" s="21"/>
      <c r="R79" s="21"/>
      <c r="S79" s="21"/>
      <c r="T79" s="21"/>
      <c r="U79" s="21"/>
      <c r="V79" s="21"/>
      <c r="Y79" s="249"/>
    </row>
    <row r="80" spans="1:25" ht="12.75" customHeight="1">
      <c r="B80" s="31" t="s">
        <v>589</v>
      </c>
    </row>
    <row r="81" spans="2:2" ht="12.75" customHeight="1">
      <c r="B81" s="638" t="s">
        <v>590</v>
      </c>
    </row>
    <row r="82" spans="2:2" ht="12.75" customHeight="1">
      <c r="B82" s="15"/>
    </row>
  </sheetData>
  <mergeCells count="13">
    <mergeCell ref="A4:A5"/>
    <mergeCell ref="B4:B5"/>
    <mergeCell ref="C4:C5"/>
    <mergeCell ref="O4:O5"/>
    <mergeCell ref="D4:D5"/>
    <mergeCell ref="E4:E5"/>
    <mergeCell ref="F4:F5"/>
    <mergeCell ref="G4:N4"/>
    <mergeCell ref="P4:T4"/>
    <mergeCell ref="U4:U5"/>
    <mergeCell ref="V4:V5"/>
    <mergeCell ref="X4:X5"/>
    <mergeCell ref="W4:W5"/>
  </mergeCells>
  <phoneticPr fontId="0" type="noConversion"/>
  <pageMargins left="0.39370078740157483" right="0.39370078740157483" top="0.59055118110236227" bottom="0.19685039370078741" header="0.11811023622047245" footer="0.11811023622047245"/>
  <pageSetup paperSize="9" scale="70" fitToWidth="2" orientation="portrait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Y81"/>
  <sheetViews>
    <sheetView workbookViewId="0"/>
  </sheetViews>
  <sheetFormatPr baseColWidth="10" defaultRowHeight="15.95" customHeight="1"/>
  <cols>
    <col min="1" max="1" width="4.140625" style="246" customWidth="1"/>
    <col min="2" max="2" width="8.42578125" style="92" customWidth="1"/>
    <col min="3" max="3" width="51.7109375" style="92" customWidth="1"/>
    <col min="4" max="4" width="11.5703125" style="92" customWidth="1"/>
    <col min="5" max="5" width="10.5703125" style="92" customWidth="1"/>
    <col min="6" max="6" width="10.85546875" style="92" customWidth="1"/>
    <col min="7" max="7" width="11.7109375" style="92" customWidth="1"/>
    <col min="8" max="8" width="8.28515625" style="92" customWidth="1"/>
    <col min="9" max="9" width="10.5703125" style="92" customWidth="1"/>
    <col min="10" max="10" width="10.7109375" style="92" customWidth="1"/>
    <col min="11" max="11" width="8.85546875" style="92" customWidth="1"/>
    <col min="12" max="12" width="10.5703125" style="92" customWidth="1"/>
    <col min="13" max="13" width="9.7109375" style="92" customWidth="1"/>
    <col min="14" max="14" width="10.140625" style="92" customWidth="1"/>
    <col min="15" max="15" width="11.28515625" style="92" customWidth="1"/>
    <col min="16" max="16" width="11.7109375" style="92" customWidth="1"/>
    <col min="17" max="17" width="9.7109375" style="1" customWidth="1"/>
    <col min="18" max="19" width="10.7109375" style="1" customWidth="1"/>
    <col min="20" max="20" width="11.7109375" style="1" customWidth="1"/>
    <col min="21" max="22" width="7.7109375" style="1" customWidth="1"/>
    <col min="23" max="23" width="7.7109375" style="92" customWidth="1"/>
    <col min="24" max="24" width="9.5703125" style="92" customWidth="1"/>
    <col min="25" max="25" width="10.85546875" style="222" customWidth="1"/>
    <col min="26" max="16384" width="11.42578125" style="92"/>
  </cols>
  <sheetData>
    <row r="1" spans="1:25" ht="19.5" customHeight="1">
      <c r="A1" s="17" t="s">
        <v>585</v>
      </c>
      <c r="C1" s="63"/>
      <c r="D1" s="63"/>
      <c r="E1" s="63"/>
      <c r="F1" s="236"/>
      <c r="G1" s="236"/>
      <c r="H1" s="236"/>
      <c r="I1" s="236"/>
      <c r="K1" s="17"/>
    </row>
    <row r="2" spans="1:25" ht="15" customHeight="1">
      <c r="A2" s="155" t="s">
        <v>53</v>
      </c>
      <c r="B2" s="237"/>
      <c r="C2" s="238"/>
      <c r="F2" s="236"/>
      <c r="G2" s="236"/>
      <c r="H2" s="236"/>
      <c r="I2" s="239"/>
      <c r="K2" s="671"/>
    </row>
    <row r="3" spans="1:25" ht="12" customHeight="1">
      <c r="A3" s="240"/>
      <c r="B3" s="20"/>
      <c r="C3" s="241"/>
      <c r="D3" s="242"/>
      <c r="E3" s="242"/>
      <c r="F3" s="242"/>
      <c r="G3" s="242"/>
      <c r="H3" s="242"/>
      <c r="I3" s="222"/>
      <c r="J3" s="243"/>
      <c r="K3" s="242"/>
      <c r="L3" s="242"/>
      <c r="M3" s="242"/>
      <c r="N3" s="242"/>
      <c r="O3" s="242"/>
      <c r="P3" s="242"/>
    </row>
    <row r="4" spans="1:25" s="52" customFormat="1" ht="23.25" customHeight="1">
      <c r="A4" s="835" t="s">
        <v>781</v>
      </c>
      <c r="B4" s="836" t="s">
        <v>1012</v>
      </c>
      <c r="C4" s="760" t="s">
        <v>255</v>
      </c>
      <c r="D4" s="765" t="s">
        <v>740</v>
      </c>
      <c r="E4" s="762" t="s">
        <v>749</v>
      </c>
      <c r="F4" s="762" t="s">
        <v>750</v>
      </c>
      <c r="G4" s="770" t="s">
        <v>748</v>
      </c>
      <c r="H4" s="771"/>
      <c r="I4" s="771"/>
      <c r="J4" s="771"/>
      <c r="K4" s="771"/>
      <c r="L4" s="771"/>
      <c r="M4" s="771"/>
      <c r="N4" s="772"/>
      <c r="O4" s="765" t="s">
        <v>738</v>
      </c>
      <c r="P4" s="770" t="s">
        <v>235</v>
      </c>
      <c r="Q4" s="771"/>
      <c r="R4" s="771"/>
      <c r="S4" s="771"/>
      <c r="T4" s="772"/>
      <c r="U4" s="762" t="s">
        <v>575</v>
      </c>
      <c r="V4" s="762" t="s">
        <v>148</v>
      </c>
      <c r="W4" s="757" t="s">
        <v>149</v>
      </c>
      <c r="X4" s="834" t="s">
        <v>706</v>
      </c>
      <c r="Y4" s="50"/>
    </row>
    <row r="5" spans="1:25" s="52" customFormat="1" ht="79.5" customHeight="1">
      <c r="A5" s="835"/>
      <c r="B5" s="836"/>
      <c r="C5" s="761"/>
      <c r="D5" s="766"/>
      <c r="E5" s="763"/>
      <c r="F5" s="763"/>
      <c r="G5" s="216" t="s">
        <v>739</v>
      </c>
      <c r="H5" s="216" t="s">
        <v>737</v>
      </c>
      <c r="I5" s="594" t="s">
        <v>782</v>
      </c>
      <c r="J5" s="216" t="s">
        <v>783</v>
      </c>
      <c r="K5" s="600" t="s">
        <v>1071</v>
      </c>
      <c r="L5" s="216" t="s">
        <v>176</v>
      </c>
      <c r="M5" s="216" t="s">
        <v>746</v>
      </c>
      <c r="N5" s="216" t="s">
        <v>784</v>
      </c>
      <c r="O5" s="766"/>
      <c r="P5" s="228" t="s">
        <v>739</v>
      </c>
      <c r="Q5" s="214" t="s">
        <v>705</v>
      </c>
      <c r="R5" s="228" t="s">
        <v>240</v>
      </c>
      <c r="S5" s="216" t="s">
        <v>150</v>
      </c>
      <c r="T5" s="8" t="s">
        <v>151</v>
      </c>
      <c r="U5" s="763"/>
      <c r="V5" s="764"/>
      <c r="W5" s="758"/>
      <c r="X5" s="758"/>
      <c r="Y5" s="244"/>
    </row>
    <row r="6" spans="1:25" s="50" customFormat="1" ht="5.0999999999999996" customHeight="1">
      <c r="A6" s="356"/>
      <c r="B6" s="61"/>
      <c r="C6" s="357"/>
      <c r="D6" s="72"/>
      <c r="E6" s="358"/>
      <c r="F6" s="358"/>
      <c r="G6" s="358"/>
      <c r="H6" s="358"/>
      <c r="I6" s="358"/>
      <c r="J6" s="358"/>
      <c r="K6" s="359"/>
      <c r="L6" s="358"/>
      <c r="M6" s="358"/>
      <c r="N6" s="358"/>
      <c r="O6" s="72"/>
      <c r="P6" s="72"/>
      <c r="Q6" s="360"/>
      <c r="R6" s="72"/>
      <c r="S6" s="358"/>
      <c r="T6" s="220"/>
      <c r="U6" s="358"/>
      <c r="V6" s="220"/>
      <c r="W6" s="220"/>
      <c r="X6" s="220"/>
      <c r="Y6" s="244"/>
    </row>
    <row r="7" spans="1:25" s="52" customFormat="1" ht="12.75" customHeight="1">
      <c r="A7" s="79">
        <v>1</v>
      </c>
      <c r="B7" s="98" t="s">
        <v>178</v>
      </c>
      <c r="C7" s="385" t="s">
        <v>332</v>
      </c>
      <c r="D7" s="651">
        <f>SUM(E7:G7,O7:P7,U7:X7)</f>
        <v>147361.74414803006</v>
      </c>
      <c r="E7" s="589">
        <v>975.48086033037703</v>
      </c>
      <c r="F7" s="589">
        <v>24.519139669623037</v>
      </c>
      <c r="G7" s="589">
        <f>SUM(H7:N7)</f>
        <v>99466.732218228586</v>
      </c>
      <c r="H7" s="589">
        <v>0</v>
      </c>
      <c r="I7" s="589">
        <v>5371.9197934616932</v>
      </c>
      <c r="J7" s="589">
        <v>65817.821034590786</v>
      </c>
      <c r="K7" s="589">
        <v>0</v>
      </c>
      <c r="L7" s="589">
        <v>25873.619567624475</v>
      </c>
      <c r="M7" s="589">
        <v>0</v>
      </c>
      <c r="N7" s="589">
        <v>2403.3718225516309</v>
      </c>
      <c r="O7" s="589">
        <v>10932.04766324203</v>
      </c>
      <c r="P7" s="589">
        <f>SUM(Q7:T7)</f>
        <v>5337.9642665594329</v>
      </c>
      <c r="Q7" s="589">
        <v>0</v>
      </c>
      <c r="R7" s="589">
        <v>5337.9642665594329</v>
      </c>
      <c r="S7" s="589">
        <v>0</v>
      </c>
      <c r="T7" s="589">
        <v>0</v>
      </c>
      <c r="U7" s="589">
        <v>0</v>
      </c>
      <c r="V7" s="589">
        <v>0</v>
      </c>
      <c r="W7" s="589">
        <v>0</v>
      </c>
      <c r="X7" s="589">
        <v>30625</v>
      </c>
      <c r="Y7" s="150"/>
    </row>
    <row r="8" spans="1:25" s="52" customFormat="1" ht="12.75" customHeight="1">
      <c r="A8" s="79">
        <v>2</v>
      </c>
      <c r="B8" s="386" t="s">
        <v>762</v>
      </c>
      <c r="C8" s="387" t="s">
        <v>333</v>
      </c>
      <c r="D8" s="651">
        <f t="shared" ref="D8:D71" si="0">SUM(E8:G8,O8:P8,U8:X8)</f>
        <v>144345.72460818681</v>
      </c>
      <c r="E8" s="589">
        <v>975.48086033037703</v>
      </c>
      <c r="F8" s="589">
        <v>24.519139669623037</v>
      </c>
      <c r="G8" s="589">
        <f t="shared" ref="G8:G71" si="1">SUM(H8:N8)</f>
        <v>96485.101555734756</v>
      </c>
      <c r="H8" s="589">
        <v>0</v>
      </c>
      <c r="I8" s="589">
        <v>5241.4648263937706</v>
      </c>
      <c r="J8" s="589">
        <v>62966.926749209728</v>
      </c>
      <c r="K8" s="589">
        <v>0</v>
      </c>
      <c r="L8" s="589">
        <v>25873.619567624475</v>
      </c>
      <c r="M8" s="589">
        <v>0</v>
      </c>
      <c r="N8" s="589">
        <v>2403.0904125067686</v>
      </c>
      <c r="O8" s="589">
        <v>10931.69186848694</v>
      </c>
      <c r="P8" s="589">
        <f t="shared" ref="P8:P71" si="2">SUM(Q8:T8)</f>
        <v>5303.9311839651091</v>
      </c>
      <c r="Q8" s="589">
        <v>0</v>
      </c>
      <c r="R8" s="589">
        <v>5303.9311839651091</v>
      </c>
      <c r="S8" s="589">
        <v>0</v>
      </c>
      <c r="T8" s="589">
        <v>0</v>
      </c>
      <c r="U8" s="589">
        <v>0</v>
      </c>
      <c r="V8" s="589">
        <v>0</v>
      </c>
      <c r="W8" s="589">
        <v>0</v>
      </c>
      <c r="X8" s="589">
        <v>30625</v>
      </c>
      <c r="Y8" s="102"/>
    </row>
    <row r="9" spans="1:25" s="52" customFormat="1" ht="12.75" customHeight="1">
      <c r="A9" s="79">
        <v>3</v>
      </c>
      <c r="B9" s="386" t="s">
        <v>763</v>
      </c>
      <c r="C9" s="387" t="s">
        <v>334</v>
      </c>
      <c r="D9" s="651">
        <f t="shared" si="0"/>
        <v>2050.9307713050903</v>
      </c>
      <c r="E9" s="589">
        <v>0</v>
      </c>
      <c r="F9" s="589">
        <v>0</v>
      </c>
      <c r="G9" s="589">
        <f t="shared" si="1"/>
        <v>2017.9099327019603</v>
      </c>
      <c r="H9" s="589">
        <v>0</v>
      </c>
      <c r="I9" s="589">
        <v>124.31430233198556</v>
      </c>
      <c r="J9" s="589">
        <v>1893.327466618279</v>
      </c>
      <c r="K9" s="589">
        <v>0</v>
      </c>
      <c r="L9" s="589">
        <v>0</v>
      </c>
      <c r="M9" s="589">
        <v>0</v>
      </c>
      <c r="N9" s="589">
        <v>0.26816375169567314</v>
      </c>
      <c r="O9" s="589">
        <v>0.35579475508996727</v>
      </c>
      <c r="P9" s="589">
        <f t="shared" si="2"/>
        <v>32.665043848039666</v>
      </c>
      <c r="Q9" s="589">
        <v>0</v>
      </c>
      <c r="R9" s="589">
        <v>32.665043848039666</v>
      </c>
      <c r="S9" s="589">
        <v>0</v>
      </c>
      <c r="T9" s="589">
        <v>0</v>
      </c>
      <c r="U9" s="589">
        <v>0</v>
      </c>
      <c r="V9" s="589">
        <v>0</v>
      </c>
      <c r="W9" s="589">
        <v>0</v>
      </c>
      <c r="X9" s="589">
        <v>0</v>
      </c>
      <c r="Y9" s="102"/>
    </row>
    <row r="10" spans="1:25" s="52" customFormat="1" ht="12.75" customHeight="1">
      <c r="A10" s="79">
        <v>4</v>
      </c>
      <c r="B10" s="386" t="s">
        <v>179</v>
      </c>
      <c r="C10" s="387" t="s">
        <v>335</v>
      </c>
      <c r="D10" s="651">
        <f t="shared" si="0"/>
        <v>965.1063434773796</v>
      </c>
      <c r="E10" s="589">
        <v>0</v>
      </c>
      <c r="F10" s="589">
        <v>0</v>
      </c>
      <c r="G10" s="589">
        <f t="shared" si="1"/>
        <v>963.72072979189113</v>
      </c>
      <c r="H10" s="589">
        <v>0</v>
      </c>
      <c r="I10" s="589">
        <v>6.1406647359370483</v>
      </c>
      <c r="J10" s="589">
        <v>957.56681876278742</v>
      </c>
      <c r="K10" s="589">
        <v>0</v>
      </c>
      <c r="L10" s="589">
        <v>0</v>
      </c>
      <c r="M10" s="589">
        <v>0</v>
      </c>
      <c r="N10" s="589">
        <v>1.3246293166627126E-2</v>
      </c>
      <c r="O10" s="589">
        <v>1.7574939205126171E-2</v>
      </c>
      <c r="P10" s="589">
        <f t="shared" si="2"/>
        <v>1.3680387462833401</v>
      </c>
      <c r="Q10" s="589">
        <v>0</v>
      </c>
      <c r="R10" s="589">
        <v>1.3680387462833401</v>
      </c>
      <c r="S10" s="589">
        <v>0</v>
      </c>
      <c r="T10" s="589">
        <v>0</v>
      </c>
      <c r="U10" s="589">
        <v>0</v>
      </c>
      <c r="V10" s="589">
        <v>0</v>
      </c>
      <c r="W10" s="589">
        <v>0</v>
      </c>
      <c r="X10" s="589">
        <v>0</v>
      </c>
      <c r="Y10" s="221"/>
    </row>
    <row r="11" spans="1:25" s="52" customFormat="1" ht="12.75" customHeight="1">
      <c r="A11" s="79">
        <v>5</v>
      </c>
      <c r="B11" s="98" t="s">
        <v>181</v>
      </c>
      <c r="C11" s="385" t="s">
        <v>336</v>
      </c>
      <c r="D11" s="651">
        <f t="shared" si="0"/>
        <v>45930.795734442101</v>
      </c>
      <c r="E11" s="589">
        <v>7504.4340000000002</v>
      </c>
      <c r="F11" s="589">
        <v>10753.442999999999</v>
      </c>
      <c r="G11" s="589">
        <f t="shared" si="1"/>
        <v>7465.8628895892425</v>
      </c>
      <c r="H11" s="589">
        <v>0</v>
      </c>
      <c r="I11" s="589">
        <v>238.79495520017844</v>
      </c>
      <c r="J11" s="589">
        <v>3073.9012943298831</v>
      </c>
      <c r="K11" s="589">
        <v>0</v>
      </c>
      <c r="L11" s="589">
        <v>2176.0015251458422</v>
      </c>
      <c r="M11" s="589">
        <v>564.96</v>
      </c>
      <c r="N11" s="589">
        <v>1412.2051149133385</v>
      </c>
      <c r="O11" s="589">
        <v>20003.557445034145</v>
      </c>
      <c r="P11" s="589">
        <f t="shared" si="2"/>
        <v>203.49839981870906</v>
      </c>
      <c r="Q11" s="589">
        <v>0</v>
      </c>
      <c r="R11" s="589">
        <v>203.49839981870906</v>
      </c>
      <c r="S11" s="589">
        <v>0</v>
      </c>
      <c r="T11" s="589">
        <v>0</v>
      </c>
      <c r="U11" s="589">
        <v>0</v>
      </c>
      <c r="V11" s="589">
        <v>0</v>
      </c>
      <c r="W11" s="589">
        <v>0</v>
      </c>
      <c r="X11" s="589">
        <v>0</v>
      </c>
      <c r="Y11" s="221"/>
    </row>
    <row r="12" spans="1:25" s="52" customFormat="1" ht="12.75" customHeight="1">
      <c r="A12" s="79">
        <v>6</v>
      </c>
      <c r="B12" s="386" t="s">
        <v>764</v>
      </c>
      <c r="C12" s="387" t="s">
        <v>29</v>
      </c>
      <c r="D12" s="651">
        <f t="shared" si="0"/>
        <v>16939.292802300595</v>
      </c>
      <c r="E12" s="589">
        <v>6159</v>
      </c>
      <c r="F12" s="589">
        <v>8783.2530000000006</v>
      </c>
      <c r="G12" s="589">
        <f t="shared" si="1"/>
        <v>1088.1058276203587</v>
      </c>
      <c r="H12" s="589">
        <v>0</v>
      </c>
      <c r="I12" s="589">
        <v>67.046035920810553</v>
      </c>
      <c r="J12" s="589">
        <v>720.91516379920529</v>
      </c>
      <c r="K12" s="589">
        <v>0</v>
      </c>
      <c r="L12" s="589">
        <v>287</v>
      </c>
      <c r="M12" s="589">
        <v>13</v>
      </c>
      <c r="N12" s="589">
        <v>0.14462790034273812</v>
      </c>
      <c r="O12" s="589">
        <v>884.06588964972423</v>
      </c>
      <c r="P12" s="589">
        <f t="shared" si="2"/>
        <v>24.868085030513175</v>
      </c>
      <c r="Q12" s="589">
        <v>0</v>
      </c>
      <c r="R12" s="589">
        <v>24.868085030513175</v>
      </c>
      <c r="S12" s="589">
        <v>0</v>
      </c>
      <c r="T12" s="589">
        <v>0</v>
      </c>
      <c r="U12" s="589">
        <v>0</v>
      </c>
      <c r="V12" s="589">
        <v>0</v>
      </c>
      <c r="W12" s="589">
        <v>0</v>
      </c>
      <c r="X12" s="589">
        <v>0</v>
      </c>
      <c r="Y12" s="221"/>
    </row>
    <row r="13" spans="1:25" s="52" customFormat="1" ht="12.75" customHeight="1">
      <c r="A13" s="79">
        <v>7</v>
      </c>
      <c r="B13" s="386" t="s">
        <v>182</v>
      </c>
      <c r="C13" s="387" t="s">
        <v>337</v>
      </c>
      <c r="D13" s="651">
        <f t="shared" si="0"/>
        <v>14832.520565099141</v>
      </c>
      <c r="E13" s="589">
        <v>0</v>
      </c>
      <c r="F13" s="589">
        <v>0</v>
      </c>
      <c r="G13" s="589">
        <f t="shared" si="1"/>
        <v>564.38457778188808</v>
      </c>
      <c r="H13" s="589">
        <v>0</v>
      </c>
      <c r="I13" s="589">
        <v>55.419326576442678</v>
      </c>
      <c r="J13" s="589">
        <v>470.84570378208065</v>
      </c>
      <c r="K13" s="589">
        <v>0</v>
      </c>
      <c r="L13" s="589">
        <v>38</v>
      </c>
      <c r="M13" s="589">
        <v>0</v>
      </c>
      <c r="N13" s="589">
        <v>0.11954742336484001</v>
      </c>
      <c r="O13" s="589">
        <v>14238.158613332147</v>
      </c>
      <c r="P13" s="589">
        <f t="shared" si="2"/>
        <v>29.977373985105455</v>
      </c>
      <c r="Q13" s="589">
        <v>0</v>
      </c>
      <c r="R13" s="589">
        <v>29.977373985105455</v>
      </c>
      <c r="S13" s="589">
        <v>0</v>
      </c>
      <c r="T13" s="589">
        <v>0</v>
      </c>
      <c r="U13" s="589">
        <v>0</v>
      </c>
      <c r="V13" s="589">
        <v>0</v>
      </c>
      <c r="W13" s="589">
        <v>0</v>
      </c>
      <c r="X13" s="589">
        <v>0</v>
      </c>
      <c r="Y13" s="221"/>
    </row>
    <row r="14" spans="1:25" s="52" customFormat="1" ht="12.75" customHeight="1">
      <c r="A14" s="79">
        <v>8</v>
      </c>
      <c r="B14" s="386" t="s">
        <v>183</v>
      </c>
      <c r="C14" s="387" t="s">
        <v>338</v>
      </c>
      <c r="D14" s="651">
        <f t="shared" si="0"/>
        <v>14158.982367042361</v>
      </c>
      <c r="E14" s="589">
        <v>1345.434</v>
      </c>
      <c r="F14" s="589">
        <v>1970.1899999999996</v>
      </c>
      <c r="G14" s="589">
        <f t="shared" si="1"/>
        <v>5813.3724841869953</v>
      </c>
      <c r="H14" s="589">
        <v>0</v>
      </c>
      <c r="I14" s="589">
        <v>116.32959270292518</v>
      </c>
      <c r="J14" s="589">
        <v>1882.1404267485968</v>
      </c>
      <c r="K14" s="589">
        <v>0</v>
      </c>
      <c r="L14" s="589">
        <v>1851.0015251458422</v>
      </c>
      <c r="M14" s="589">
        <v>551.96</v>
      </c>
      <c r="N14" s="589">
        <v>1411.9409395896309</v>
      </c>
      <c r="O14" s="589">
        <v>4881.3329420522741</v>
      </c>
      <c r="P14" s="589">
        <f t="shared" si="2"/>
        <v>148.65294080309042</v>
      </c>
      <c r="Q14" s="589">
        <v>0</v>
      </c>
      <c r="R14" s="589">
        <v>148.65294080309042</v>
      </c>
      <c r="S14" s="589">
        <v>0</v>
      </c>
      <c r="T14" s="589">
        <v>0</v>
      </c>
      <c r="U14" s="589">
        <v>0</v>
      </c>
      <c r="V14" s="589">
        <v>0</v>
      </c>
      <c r="W14" s="589">
        <v>0</v>
      </c>
      <c r="X14" s="589">
        <v>0</v>
      </c>
      <c r="Y14" s="221"/>
    </row>
    <row r="15" spans="1:25" s="52" customFormat="1" ht="12.75" customHeight="1">
      <c r="A15" s="79">
        <v>9</v>
      </c>
      <c r="B15" s="98" t="s">
        <v>184</v>
      </c>
      <c r="C15" s="385" t="s">
        <v>56</v>
      </c>
      <c r="D15" s="651">
        <f t="shared" si="0"/>
        <v>2005435.6300815649</v>
      </c>
      <c r="E15" s="589">
        <v>295076.86396726372</v>
      </c>
      <c r="F15" s="589">
        <v>57401.292128143592</v>
      </c>
      <c r="G15" s="589">
        <f t="shared" si="1"/>
        <v>539108.80150652619</v>
      </c>
      <c r="H15" s="589">
        <v>0</v>
      </c>
      <c r="I15" s="589">
        <v>12177.025231648695</v>
      </c>
      <c r="J15" s="589">
        <v>51007.446910167222</v>
      </c>
      <c r="K15" s="589">
        <v>0</v>
      </c>
      <c r="L15" s="589">
        <v>91532.126203788852</v>
      </c>
      <c r="M15" s="589">
        <v>128005.54000000001</v>
      </c>
      <c r="N15" s="589">
        <v>256386.66316092142</v>
      </c>
      <c r="O15" s="589">
        <v>893771.1732734032</v>
      </c>
      <c r="P15" s="589">
        <f t="shared" si="2"/>
        <v>198761.30920622824</v>
      </c>
      <c r="Q15" s="589">
        <v>0</v>
      </c>
      <c r="R15" s="589">
        <v>91201.920706228237</v>
      </c>
      <c r="S15" s="589">
        <v>0</v>
      </c>
      <c r="T15" s="589">
        <v>107559.38850000002</v>
      </c>
      <c r="U15" s="589">
        <v>0</v>
      </c>
      <c r="V15" s="589">
        <v>0</v>
      </c>
      <c r="W15" s="589">
        <v>0</v>
      </c>
      <c r="X15" s="589">
        <v>21316.190000000002</v>
      </c>
      <c r="Y15" s="221"/>
    </row>
    <row r="16" spans="1:25" s="52" customFormat="1" ht="12.75" customHeight="1">
      <c r="A16" s="79">
        <v>10</v>
      </c>
      <c r="B16" s="386" t="s">
        <v>185</v>
      </c>
      <c r="C16" s="387" t="s">
        <v>339</v>
      </c>
      <c r="D16" s="651">
        <f t="shared" si="0"/>
        <v>152394.78039050318</v>
      </c>
      <c r="E16" s="589">
        <v>3383.0012196523912</v>
      </c>
      <c r="F16" s="589">
        <v>5698.8640000000005</v>
      </c>
      <c r="G16" s="589">
        <f t="shared" si="1"/>
        <v>38318.001831127389</v>
      </c>
      <c r="H16" s="589">
        <v>0</v>
      </c>
      <c r="I16" s="589">
        <v>1289.3673307258939</v>
      </c>
      <c r="J16" s="589">
        <v>5096.5970969622731</v>
      </c>
      <c r="K16" s="589">
        <v>0</v>
      </c>
      <c r="L16" s="589">
        <v>21391.998053471962</v>
      </c>
      <c r="M16" s="589">
        <v>9162.6</v>
      </c>
      <c r="N16" s="589">
        <v>1377.4393499672622</v>
      </c>
      <c r="O16" s="589">
        <v>101557.33421092015</v>
      </c>
      <c r="P16" s="589">
        <f t="shared" si="2"/>
        <v>3437.579128803246</v>
      </c>
      <c r="Q16" s="589">
        <v>0</v>
      </c>
      <c r="R16" s="589">
        <v>1977.1171288032456</v>
      </c>
      <c r="S16" s="589">
        <v>0</v>
      </c>
      <c r="T16" s="589">
        <v>1460.4620000000002</v>
      </c>
      <c r="U16" s="589">
        <v>0</v>
      </c>
      <c r="V16" s="589">
        <v>0</v>
      </c>
      <c r="W16" s="589">
        <v>0</v>
      </c>
      <c r="X16" s="589">
        <v>0</v>
      </c>
      <c r="Y16" s="221"/>
    </row>
    <row r="17" spans="1:25" s="52" customFormat="1" ht="12.75" customHeight="1">
      <c r="A17" s="79">
        <v>11</v>
      </c>
      <c r="B17" s="98" t="s">
        <v>186</v>
      </c>
      <c r="C17" s="387" t="s">
        <v>340</v>
      </c>
      <c r="D17" s="651">
        <f t="shared" si="0"/>
        <v>26367.955160525551</v>
      </c>
      <c r="E17" s="589">
        <v>771.575000000003</v>
      </c>
      <c r="F17" s="589">
        <v>0</v>
      </c>
      <c r="G17" s="589">
        <f t="shared" si="1"/>
        <v>7501.2145464587966</v>
      </c>
      <c r="H17" s="589">
        <v>0</v>
      </c>
      <c r="I17" s="589">
        <v>218.81019091371516</v>
      </c>
      <c r="J17" s="589">
        <v>869.62464779754305</v>
      </c>
      <c r="K17" s="589">
        <v>0</v>
      </c>
      <c r="L17" s="589">
        <v>5747.569997914512</v>
      </c>
      <c r="M17" s="589">
        <v>480</v>
      </c>
      <c r="N17" s="589">
        <v>185.20970983302615</v>
      </c>
      <c r="O17" s="589">
        <v>18032.5179707854</v>
      </c>
      <c r="P17" s="589">
        <f t="shared" si="2"/>
        <v>62.647643281349524</v>
      </c>
      <c r="Q17" s="589">
        <v>0</v>
      </c>
      <c r="R17" s="589">
        <v>62.647643281349524</v>
      </c>
      <c r="S17" s="589">
        <v>0</v>
      </c>
      <c r="T17" s="589">
        <v>0</v>
      </c>
      <c r="U17" s="589">
        <v>0</v>
      </c>
      <c r="V17" s="589">
        <v>0</v>
      </c>
      <c r="W17" s="589">
        <v>0</v>
      </c>
      <c r="X17" s="589">
        <v>0</v>
      </c>
      <c r="Y17" s="221"/>
    </row>
    <row r="18" spans="1:25" s="52" customFormat="1" ht="12.75" customHeight="1">
      <c r="A18" s="79">
        <v>12</v>
      </c>
      <c r="B18" s="98">
        <v>16</v>
      </c>
      <c r="C18" s="387" t="s">
        <v>341</v>
      </c>
      <c r="D18" s="651">
        <f t="shared" si="0"/>
        <v>47201.779731584771</v>
      </c>
      <c r="E18" s="589">
        <v>0</v>
      </c>
      <c r="F18" s="589">
        <v>268.78500000000713</v>
      </c>
      <c r="G18" s="589">
        <f t="shared" si="1"/>
        <v>3944.5521803453789</v>
      </c>
      <c r="H18" s="589">
        <v>0</v>
      </c>
      <c r="I18" s="589">
        <v>191.49767585628021</v>
      </c>
      <c r="J18" s="589">
        <v>1033.4600217782815</v>
      </c>
      <c r="K18" s="589">
        <v>0</v>
      </c>
      <c r="L18" s="589">
        <v>1541.0745423428848</v>
      </c>
      <c r="M18" s="589">
        <v>1001</v>
      </c>
      <c r="N18" s="589">
        <v>177.51994036793201</v>
      </c>
      <c r="O18" s="589">
        <v>12346.298228405802</v>
      </c>
      <c r="P18" s="589">
        <f t="shared" si="2"/>
        <v>30642.144322833585</v>
      </c>
      <c r="Q18" s="589">
        <v>0</v>
      </c>
      <c r="R18" s="589">
        <v>30642.144322833585</v>
      </c>
      <c r="S18" s="589">
        <v>0</v>
      </c>
      <c r="T18" s="589">
        <v>0</v>
      </c>
      <c r="U18" s="589">
        <v>0</v>
      </c>
      <c r="V18" s="589">
        <v>0</v>
      </c>
      <c r="W18" s="589">
        <v>0</v>
      </c>
      <c r="X18" s="589">
        <v>0</v>
      </c>
      <c r="Y18" s="221"/>
    </row>
    <row r="19" spans="1:25" s="52" customFormat="1" ht="12.75" customHeight="1">
      <c r="A19" s="79">
        <v>13</v>
      </c>
      <c r="B19" s="98">
        <v>17</v>
      </c>
      <c r="C19" s="387" t="s">
        <v>187</v>
      </c>
      <c r="D19" s="651">
        <f t="shared" si="0"/>
        <v>215183.82015806867</v>
      </c>
      <c r="E19" s="589">
        <v>13669.685999999998</v>
      </c>
      <c r="F19" s="589">
        <v>3405.7439999999997</v>
      </c>
      <c r="G19" s="589">
        <f t="shared" si="1"/>
        <v>6921.0377121058709</v>
      </c>
      <c r="H19" s="589">
        <v>0</v>
      </c>
      <c r="I19" s="589">
        <v>261.5722131500487</v>
      </c>
      <c r="J19" s="589">
        <v>1072.9550125026867</v>
      </c>
      <c r="K19" s="589">
        <v>0</v>
      </c>
      <c r="L19" s="589">
        <v>2651.9462377327404</v>
      </c>
      <c r="M19" s="589">
        <v>2478</v>
      </c>
      <c r="N19" s="589">
        <v>456.56424872039531</v>
      </c>
      <c r="O19" s="589">
        <v>83702.742041660633</v>
      </c>
      <c r="P19" s="589">
        <f t="shared" si="2"/>
        <v>107484.61040430219</v>
      </c>
      <c r="Q19" s="589">
        <v>0</v>
      </c>
      <c r="R19" s="589">
        <v>27746.657404302183</v>
      </c>
      <c r="S19" s="589">
        <v>0</v>
      </c>
      <c r="T19" s="589">
        <v>79737.953000000009</v>
      </c>
      <c r="U19" s="589">
        <v>0</v>
      </c>
      <c r="V19" s="589">
        <v>0</v>
      </c>
      <c r="W19" s="589">
        <v>0</v>
      </c>
      <c r="X19" s="589">
        <v>0</v>
      </c>
      <c r="Y19" s="221"/>
    </row>
    <row r="20" spans="1:25" s="52" customFormat="1" ht="12.75" customHeight="1">
      <c r="A20" s="79">
        <v>14</v>
      </c>
      <c r="B20" s="98">
        <v>18</v>
      </c>
      <c r="C20" s="387" t="s">
        <v>342</v>
      </c>
      <c r="D20" s="651">
        <f t="shared" si="0"/>
        <v>13405.90328543422</v>
      </c>
      <c r="E20" s="589">
        <v>0</v>
      </c>
      <c r="F20" s="589">
        <v>0</v>
      </c>
      <c r="G20" s="589">
        <f t="shared" si="1"/>
        <v>3014.0491890701146</v>
      </c>
      <c r="H20" s="589">
        <v>0</v>
      </c>
      <c r="I20" s="589">
        <v>203.13442865503168</v>
      </c>
      <c r="J20" s="589">
        <v>808.23336150975922</v>
      </c>
      <c r="K20" s="589">
        <v>0</v>
      </c>
      <c r="L20" s="589">
        <v>1956.0587826247529</v>
      </c>
      <c r="M20" s="589">
        <v>0</v>
      </c>
      <c r="N20" s="589">
        <v>46.622616280571009</v>
      </c>
      <c r="O20" s="589">
        <v>10338.51590541139</v>
      </c>
      <c r="P20" s="589">
        <f t="shared" si="2"/>
        <v>53.338190952716225</v>
      </c>
      <c r="Q20" s="589">
        <v>0</v>
      </c>
      <c r="R20" s="589">
        <v>53.338190952716225</v>
      </c>
      <c r="S20" s="589">
        <v>0</v>
      </c>
      <c r="T20" s="589">
        <v>0</v>
      </c>
      <c r="U20" s="589">
        <v>0</v>
      </c>
      <c r="V20" s="589">
        <v>0</v>
      </c>
      <c r="W20" s="589">
        <v>0</v>
      </c>
      <c r="X20" s="589">
        <v>0</v>
      </c>
      <c r="Y20" s="221"/>
    </row>
    <row r="21" spans="1:25" s="52" customFormat="1" ht="12.75" customHeight="1">
      <c r="A21" s="79">
        <v>15</v>
      </c>
      <c r="B21" s="98">
        <v>19</v>
      </c>
      <c r="C21" s="387" t="s">
        <v>188</v>
      </c>
      <c r="D21" s="651">
        <f t="shared" si="0"/>
        <v>327528.79297572683</v>
      </c>
      <c r="E21" s="589">
        <v>0</v>
      </c>
      <c r="F21" s="589">
        <v>325.09700000000004</v>
      </c>
      <c r="G21" s="589">
        <f t="shared" si="1"/>
        <v>286953.83174128277</v>
      </c>
      <c r="H21" s="589">
        <v>0</v>
      </c>
      <c r="I21" s="589">
        <v>460.57327448615484</v>
      </c>
      <c r="J21" s="589">
        <v>2106.2649442903544</v>
      </c>
      <c r="K21" s="589">
        <v>0</v>
      </c>
      <c r="L21" s="589">
        <v>1433</v>
      </c>
      <c r="M21" s="589">
        <v>61603</v>
      </c>
      <c r="N21" s="589">
        <v>221350.99352250627</v>
      </c>
      <c r="O21" s="589">
        <v>39886.232187467751</v>
      </c>
      <c r="P21" s="589">
        <f t="shared" si="2"/>
        <v>363.63204697632261</v>
      </c>
      <c r="Q21" s="589">
        <v>0</v>
      </c>
      <c r="R21" s="589">
        <v>134.63204697632264</v>
      </c>
      <c r="S21" s="589">
        <v>0</v>
      </c>
      <c r="T21" s="589">
        <v>229</v>
      </c>
      <c r="U21" s="589">
        <v>0</v>
      </c>
      <c r="V21" s="589">
        <v>0</v>
      </c>
      <c r="W21" s="589">
        <v>0</v>
      </c>
      <c r="X21" s="589">
        <v>0</v>
      </c>
      <c r="Y21" s="221"/>
    </row>
    <row r="22" spans="1:25" s="52" customFormat="1" ht="12.75" customHeight="1">
      <c r="A22" s="79">
        <v>16</v>
      </c>
      <c r="B22" s="386" t="s">
        <v>189</v>
      </c>
      <c r="C22" s="388" t="s">
        <v>190</v>
      </c>
      <c r="D22" s="651">
        <f t="shared" si="0"/>
        <v>24385.779725634144</v>
      </c>
      <c r="E22" s="589">
        <v>0</v>
      </c>
      <c r="F22" s="589">
        <v>0</v>
      </c>
      <c r="G22" s="589">
        <f t="shared" si="1"/>
        <v>15.889649499490195</v>
      </c>
      <c r="H22" s="589">
        <v>0</v>
      </c>
      <c r="I22" s="589">
        <v>2.961989259818353</v>
      </c>
      <c r="J22" s="589">
        <v>12.921270804687332</v>
      </c>
      <c r="K22" s="589">
        <v>0</v>
      </c>
      <c r="L22" s="589">
        <v>0</v>
      </c>
      <c r="M22" s="589">
        <v>0</v>
      </c>
      <c r="N22" s="589">
        <v>6.3894349845119132E-3</v>
      </c>
      <c r="O22" s="589">
        <v>24369.02447738533</v>
      </c>
      <c r="P22" s="589">
        <f t="shared" si="2"/>
        <v>0.8655987493224625</v>
      </c>
      <c r="Q22" s="589">
        <v>0</v>
      </c>
      <c r="R22" s="589">
        <v>0.8655987493224625</v>
      </c>
      <c r="S22" s="589">
        <v>0</v>
      </c>
      <c r="T22" s="589">
        <v>0</v>
      </c>
      <c r="U22" s="589">
        <v>0</v>
      </c>
      <c r="V22" s="589">
        <v>0</v>
      </c>
      <c r="W22" s="589">
        <v>0</v>
      </c>
      <c r="X22" s="589">
        <v>0</v>
      </c>
      <c r="Y22" s="223"/>
    </row>
    <row r="23" spans="1:25" s="52" customFormat="1" ht="12.75" customHeight="1">
      <c r="A23" s="79">
        <v>17</v>
      </c>
      <c r="B23" s="386" t="s">
        <v>191</v>
      </c>
      <c r="C23" s="388" t="s">
        <v>192</v>
      </c>
      <c r="D23" s="651">
        <f t="shared" si="0"/>
        <v>303143.01325009268</v>
      </c>
      <c r="E23" s="589">
        <v>0</v>
      </c>
      <c r="F23" s="589">
        <v>325.09700000000004</v>
      </c>
      <c r="G23" s="589">
        <f t="shared" si="1"/>
        <v>286937.94209178328</v>
      </c>
      <c r="H23" s="589">
        <v>0</v>
      </c>
      <c r="I23" s="589">
        <v>457.61128522633646</v>
      </c>
      <c r="J23" s="589">
        <v>2093.3436734856668</v>
      </c>
      <c r="K23" s="589">
        <v>0</v>
      </c>
      <c r="L23" s="589">
        <v>1433</v>
      </c>
      <c r="M23" s="589">
        <v>61603</v>
      </c>
      <c r="N23" s="589">
        <v>221350.98713307129</v>
      </c>
      <c r="O23" s="589">
        <v>15517.207710082421</v>
      </c>
      <c r="P23" s="589">
        <f t="shared" si="2"/>
        <v>362.76644822700018</v>
      </c>
      <c r="Q23" s="589">
        <v>0</v>
      </c>
      <c r="R23" s="589">
        <v>133.76644822700018</v>
      </c>
      <c r="S23" s="589">
        <v>0</v>
      </c>
      <c r="T23" s="589">
        <v>229</v>
      </c>
      <c r="U23" s="589">
        <v>0</v>
      </c>
      <c r="V23" s="589">
        <v>0</v>
      </c>
      <c r="W23" s="589">
        <v>0</v>
      </c>
      <c r="X23" s="589">
        <v>0</v>
      </c>
      <c r="Y23" s="43"/>
    </row>
    <row r="24" spans="1:25" s="52" customFormat="1" ht="12.75" customHeight="1">
      <c r="A24" s="79">
        <v>18</v>
      </c>
      <c r="B24" s="98">
        <v>20</v>
      </c>
      <c r="C24" s="387" t="s">
        <v>193</v>
      </c>
      <c r="D24" s="651">
        <f t="shared" si="0"/>
        <v>208389.14846583753</v>
      </c>
      <c r="E24" s="589">
        <v>1146</v>
      </c>
      <c r="F24" s="589">
        <v>4556.052134715027</v>
      </c>
      <c r="G24" s="589">
        <f t="shared" si="1"/>
        <v>28284.040544353895</v>
      </c>
      <c r="H24" s="589">
        <v>0</v>
      </c>
      <c r="I24" s="589">
        <v>927.37260996687803</v>
      </c>
      <c r="J24" s="589">
        <v>3694.681012597639</v>
      </c>
      <c r="K24" s="589">
        <v>0</v>
      </c>
      <c r="L24" s="589">
        <v>4449.0015251458417</v>
      </c>
      <c r="M24" s="589">
        <v>15485</v>
      </c>
      <c r="N24" s="589">
        <v>3727.9853966435367</v>
      </c>
      <c r="O24" s="589">
        <v>160473.44819428382</v>
      </c>
      <c r="P24" s="589">
        <f t="shared" si="2"/>
        <v>13929.607592484803</v>
      </c>
      <c r="Q24" s="589">
        <v>0</v>
      </c>
      <c r="R24" s="589">
        <v>669.96159248480205</v>
      </c>
      <c r="S24" s="589">
        <v>0</v>
      </c>
      <c r="T24" s="589">
        <v>13259.646000000001</v>
      </c>
      <c r="U24" s="589">
        <v>0</v>
      </c>
      <c r="V24" s="589">
        <v>0</v>
      </c>
      <c r="W24" s="589">
        <v>0</v>
      </c>
      <c r="X24" s="589">
        <v>0</v>
      </c>
      <c r="Y24" s="43"/>
    </row>
    <row r="25" spans="1:25" s="52" customFormat="1" ht="12.75" customHeight="1">
      <c r="A25" s="79">
        <v>19</v>
      </c>
      <c r="B25" s="98">
        <v>21</v>
      </c>
      <c r="C25" s="387" t="s">
        <v>694</v>
      </c>
      <c r="D25" s="651">
        <f t="shared" si="0"/>
        <v>19255.905334092633</v>
      </c>
      <c r="E25" s="589">
        <v>0</v>
      </c>
      <c r="F25" s="589">
        <v>29.432865284974014</v>
      </c>
      <c r="G25" s="589">
        <f t="shared" si="1"/>
        <v>8233.8319171293078</v>
      </c>
      <c r="H25" s="589">
        <v>0</v>
      </c>
      <c r="I25" s="589">
        <v>224.68899787868247</v>
      </c>
      <c r="J25" s="589">
        <v>897.64315403306387</v>
      </c>
      <c r="K25" s="589">
        <v>0</v>
      </c>
      <c r="L25" s="589">
        <v>1113</v>
      </c>
      <c r="M25" s="589">
        <v>0</v>
      </c>
      <c r="N25" s="589">
        <v>5998.4997652175607</v>
      </c>
      <c r="O25" s="589">
        <v>8989.8430729648335</v>
      </c>
      <c r="P25" s="589">
        <f t="shared" si="2"/>
        <v>2002.7974787135165</v>
      </c>
      <c r="Q25" s="589">
        <v>0</v>
      </c>
      <c r="R25" s="589">
        <v>503.26197871351695</v>
      </c>
      <c r="S25" s="589">
        <v>0</v>
      </c>
      <c r="T25" s="589">
        <v>1499.5354999999995</v>
      </c>
      <c r="U25" s="589">
        <v>0</v>
      </c>
      <c r="V25" s="589">
        <v>0</v>
      </c>
      <c r="W25" s="589">
        <v>0</v>
      </c>
      <c r="X25" s="589">
        <v>0</v>
      </c>
      <c r="Y25" s="93"/>
    </row>
    <row r="26" spans="1:25" ht="12.75" customHeight="1">
      <c r="A26" s="79">
        <v>20</v>
      </c>
      <c r="B26" s="98">
        <v>22</v>
      </c>
      <c r="C26" s="387" t="s">
        <v>59</v>
      </c>
      <c r="D26" s="651">
        <f t="shared" si="0"/>
        <v>32287.759370860102</v>
      </c>
      <c r="E26" s="589">
        <v>32</v>
      </c>
      <c r="F26" s="589">
        <v>87.896000000000001</v>
      </c>
      <c r="G26" s="589">
        <f t="shared" si="1"/>
        <v>9238.3748270020751</v>
      </c>
      <c r="H26" s="589">
        <v>0</v>
      </c>
      <c r="I26" s="589">
        <v>501.80057861266357</v>
      </c>
      <c r="J26" s="589">
        <v>1994.9332595143505</v>
      </c>
      <c r="K26" s="589">
        <v>0</v>
      </c>
      <c r="L26" s="589">
        <v>5426.1785331701285</v>
      </c>
      <c r="M26" s="589">
        <v>314</v>
      </c>
      <c r="N26" s="589">
        <v>1001.4624557049315</v>
      </c>
      <c r="O26" s="589">
        <v>20187.422490330071</v>
      </c>
      <c r="P26" s="589">
        <f t="shared" si="2"/>
        <v>2742.066053527958</v>
      </c>
      <c r="Q26" s="589">
        <v>0</v>
      </c>
      <c r="R26" s="589">
        <v>1923.9940535279579</v>
      </c>
      <c r="S26" s="589">
        <v>0</v>
      </c>
      <c r="T26" s="589">
        <v>818.072</v>
      </c>
      <c r="U26" s="589">
        <v>0</v>
      </c>
      <c r="V26" s="589">
        <v>0</v>
      </c>
      <c r="W26" s="589">
        <v>0</v>
      </c>
      <c r="X26" s="589">
        <v>0</v>
      </c>
    </row>
    <row r="27" spans="1:25" ht="12.75" customHeight="1">
      <c r="A27" s="79">
        <v>21</v>
      </c>
      <c r="B27" s="98">
        <v>23</v>
      </c>
      <c r="C27" s="387" t="s">
        <v>343</v>
      </c>
      <c r="D27" s="651">
        <f t="shared" si="0"/>
        <v>229642.18171822044</v>
      </c>
      <c r="E27" s="589">
        <v>13620.141</v>
      </c>
      <c r="F27" s="589">
        <v>41070.062000000005</v>
      </c>
      <c r="G27" s="589">
        <f t="shared" si="1"/>
        <v>33777.250507186662</v>
      </c>
      <c r="H27" s="589">
        <v>0</v>
      </c>
      <c r="I27" s="589">
        <v>306.43104757264234</v>
      </c>
      <c r="J27" s="589">
        <v>1418.3398685265556</v>
      </c>
      <c r="K27" s="589">
        <v>0</v>
      </c>
      <c r="L27" s="589">
        <v>8902.004575437526</v>
      </c>
      <c r="M27" s="589">
        <v>11369.84</v>
      </c>
      <c r="N27" s="589">
        <v>11780.635015649943</v>
      </c>
      <c r="O27" s="589">
        <v>86614.863924591555</v>
      </c>
      <c r="P27" s="589">
        <f t="shared" si="2"/>
        <v>33243.674286442198</v>
      </c>
      <c r="Q27" s="589">
        <v>0</v>
      </c>
      <c r="R27" s="589">
        <v>23109.519786442193</v>
      </c>
      <c r="S27" s="589">
        <v>0</v>
      </c>
      <c r="T27" s="589">
        <v>10134.154500000001</v>
      </c>
      <c r="U27" s="589">
        <v>0</v>
      </c>
      <c r="V27" s="589">
        <v>0</v>
      </c>
      <c r="W27" s="589">
        <v>0</v>
      </c>
      <c r="X27" s="589">
        <v>21316.190000000002</v>
      </c>
    </row>
    <row r="28" spans="1:25" ht="12.75" customHeight="1">
      <c r="A28" s="79">
        <v>22</v>
      </c>
      <c r="B28" s="421" t="s">
        <v>655</v>
      </c>
      <c r="C28" s="388" t="s">
        <v>194</v>
      </c>
      <c r="D28" s="651">
        <f t="shared" si="0"/>
        <v>70174.865766873947</v>
      </c>
      <c r="E28" s="589">
        <v>0</v>
      </c>
      <c r="F28" s="589">
        <v>484.96800000000002</v>
      </c>
      <c r="G28" s="589">
        <f t="shared" si="1"/>
        <v>9282.4538943465013</v>
      </c>
      <c r="H28" s="589">
        <v>0</v>
      </c>
      <c r="I28" s="589">
        <v>70.623998271036399</v>
      </c>
      <c r="J28" s="589">
        <v>303.47354999797568</v>
      </c>
      <c r="K28" s="589">
        <v>0</v>
      </c>
      <c r="L28" s="589">
        <v>630</v>
      </c>
      <c r="M28" s="589">
        <v>5948.92</v>
      </c>
      <c r="N28" s="589">
        <v>2329.4363460774889</v>
      </c>
      <c r="O28" s="589">
        <v>59695.202129985832</v>
      </c>
      <c r="P28" s="589">
        <f t="shared" si="2"/>
        <v>712.24174254161926</v>
      </c>
      <c r="Q28" s="589">
        <v>0</v>
      </c>
      <c r="R28" s="589">
        <v>710.29474254161926</v>
      </c>
      <c r="S28" s="589">
        <v>0</v>
      </c>
      <c r="T28" s="589">
        <v>1.9469999999999963</v>
      </c>
      <c r="U28" s="589">
        <v>0</v>
      </c>
      <c r="V28" s="589">
        <v>0</v>
      </c>
      <c r="W28" s="589">
        <v>0</v>
      </c>
      <c r="X28" s="589">
        <v>0</v>
      </c>
    </row>
    <row r="29" spans="1:25" ht="12.75" customHeight="1">
      <c r="A29" s="79">
        <v>23</v>
      </c>
      <c r="B29" s="386" t="s">
        <v>195</v>
      </c>
      <c r="C29" s="388" t="s">
        <v>344</v>
      </c>
      <c r="D29" s="651">
        <f t="shared" si="0"/>
        <v>159467.31595134645</v>
      </c>
      <c r="E29" s="589">
        <v>13620.141</v>
      </c>
      <c r="F29" s="589">
        <v>40585.094000000005</v>
      </c>
      <c r="G29" s="589">
        <f t="shared" si="1"/>
        <v>24494.796612840168</v>
      </c>
      <c r="H29" s="589">
        <v>0</v>
      </c>
      <c r="I29" s="589">
        <v>235.80704930160596</v>
      </c>
      <c r="J29" s="589">
        <v>1114.86631852858</v>
      </c>
      <c r="K29" s="589">
        <v>0</v>
      </c>
      <c r="L29" s="589">
        <v>8272.004575437526</v>
      </c>
      <c r="M29" s="589">
        <v>5420.92</v>
      </c>
      <c r="N29" s="589">
        <v>9451.1986695724536</v>
      </c>
      <c r="O29" s="589">
        <v>26919.661794605727</v>
      </c>
      <c r="P29" s="589">
        <f t="shared" si="2"/>
        <v>32531.432543900573</v>
      </c>
      <c r="Q29" s="589">
        <v>0</v>
      </c>
      <c r="R29" s="589">
        <v>22399.225043900573</v>
      </c>
      <c r="S29" s="589">
        <v>0</v>
      </c>
      <c r="T29" s="589">
        <v>10132.2075</v>
      </c>
      <c r="U29" s="589">
        <v>0</v>
      </c>
      <c r="V29" s="589">
        <v>0</v>
      </c>
      <c r="W29" s="589">
        <v>0</v>
      </c>
      <c r="X29" s="589">
        <v>21316.190000000002</v>
      </c>
    </row>
    <row r="30" spans="1:25" ht="12.75" customHeight="1">
      <c r="A30" s="79">
        <v>24</v>
      </c>
      <c r="B30" s="98">
        <v>24</v>
      </c>
      <c r="C30" s="387" t="s">
        <v>196</v>
      </c>
      <c r="D30" s="651">
        <f t="shared" si="0"/>
        <v>533269.59181542392</v>
      </c>
      <c r="E30" s="589">
        <v>260334.25741849194</v>
      </c>
      <c r="F30" s="589">
        <v>1958.0489999999998</v>
      </c>
      <c r="G30" s="589">
        <f t="shared" si="1"/>
        <v>39821.757737324202</v>
      </c>
      <c r="H30" s="589">
        <v>0</v>
      </c>
      <c r="I30" s="589">
        <v>690.28638731596607</v>
      </c>
      <c r="J30" s="589">
        <v>2773.1317682903591</v>
      </c>
      <c r="K30" s="589">
        <v>0</v>
      </c>
      <c r="L30" s="589">
        <v>3417.5752521139002</v>
      </c>
      <c r="M30" s="589">
        <v>25653</v>
      </c>
      <c r="N30" s="589">
        <v>7287.7643296039723</v>
      </c>
      <c r="O30" s="589">
        <v>230446.2680465325</v>
      </c>
      <c r="P30" s="589">
        <f t="shared" si="2"/>
        <v>709.25961307532521</v>
      </c>
      <c r="Q30" s="589">
        <v>0</v>
      </c>
      <c r="R30" s="589">
        <v>509.84661307532497</v>
      </c>
      <c r="S30" s="589">
        <v>0</v>
      </c>
      <c r="T30" s="589">
        <v>199.41300000000021</v>
      </c>
      <c r="U30" s="589">
        <v>0</v>
      </c>
      <c r="V30" s="589">
        <v>0</v>
      </c>
      <c r="W30" s="589">
        <v>0</v>
      </c>
      <c r="X30" s="589">
        <v>0</v>
      </c>
    </row>
    <row r="31" spans="1:25" ht="12.75" customHeight="1">
      <c r="A31" s="79">
        <v>25</v>
      </c>
      <c r="B31" s="386" t="s">
        <v>197</v>
      </c>
      <c r="C31" s="388" t="s">
        <v>345</v>
      </c>
      <c r="D31" s="651">
        <f t="shared" si="0"/>
        <v>477140.06687367696</v>
      </c>
      <c r="E31" s="589">
        <v>248913.06941849191</v>
      </c>
      <c r="F31" s="589">
        <v>1264.1699999999998</v>
      </c>
      <c r="G31" s="589">
        <f t="shared" si="1"/>
        <v>32479.865389201164</v>
      </c>
      <c r="H31" s="589">
        <v>0</v>
      </c>
      <c r="I31" s="589">
        <v>385.97312116137027</v>
      </c>
      <c r="J31" s="589">
        <v>1562.1960930025296</v>
      </c>
      <c r="K31" s="589">
        <v>0</v>
      </c>
      <c r="L31" s="589">
        <v>933.11829272545594</v>
      </c>
      <c r="M31" s="589">
        <v>24540</v>
      </c>
      <c r="N31" s="589">
        <v>5058.5778823118108</v>
      </c>
      <c r="O31" s="589">
        <v>194209.4003808907</v>
      </c>
      <c r="P31" s="589">
        <f t="shared" si="2"/>
        <v>273.56168509316046</v>
      </c>
      <c r="Q31" s="589">
        <v>0</v>
      </c>
      <c r="R31" s="589">
        <v>251.49368509316025</v>
      </c>
      <c r="S31" s="589">
        <v>0</v>
      </c>
      <c r="T31" s="589">
        <v>22.068000000000211</v>
      </c>
      <c r="U31" s="589">
        <v>0</v>
      </c>
      <c r="V31" s="589">
        <v>0</v>
      </c>
      <c r="W31" s="589">
        <v>0</v>
      </c>
      <c r="X31" s="589">
        <v>0</v>
      </c>
    </row>
    <row r="32" spans="1:25" ht="12.75" customHeight="1">
      <c r="A32" s="79">
        <v>26</v>
      </c>
      <c r="B32" s="386" t="s">
        <v>771</v>
      </c>
      <c r="C32" s="388" t="s">
        <v>60</v>
      </c>
      <c r="D32" s="651">
        <f t="shared" si="0"/>
        <v>32762.644015648078</v>
      </c>
      <c r="E32" s="589">
        <v>3183.2636657091593</v>
      </c>
      <c r="F32" s="589">
        <v>596.15626277372257</v>
      </c>
      <c r="G32" s="589">
        <f t="shared" si="1"/>
        <v>5427.0189208696929</v>
      </c>
      <c r="H32" s="589">
        <v>0</v>
      </c>
      <c r="I32" s="589">
        <v>211.02271300499356</v>
      </c>
      <c r="J32" s="589">
        <v>840.02236880595956</v>
      </c>
      <c r="K32" s="589">
        <v>0</v>
      </c>
      <c r="L32" s="589">
        <v>1414</v>
      </c>
      <c r="M32" s="589">
        <v>1032</v>
      </c>
      <c r="N32" s="589">
        <v>1929.9738390587397</v>
      </c>
      <c r="O32" s="589">
        <v>23145.002860395445</v>
      </c>
      <c r="P32" s="589">
        <f t="shared" si="2"/>
        <v>411.20230590005895</v>
      </c>
      <c r="Q32" s="589">
        <v>0</v>
      </c>
      <c r="R32" s="589">
        <v>233.85730590005895</v>
      </c>
      <c r="S32" s="589">
        <v>0</v>
      </c>
      <c r="T32" s="589">
        <v>177.345</v>
      </c>
      <c r="U32" s="589">
        <v>0</v>
      </c>
      <c r="V32" s="589">
        <v>0</v>
      </c>
      <c r="W32" s="589">
        <v>0</v>
      </c>
      <c r="X32" s="589">
        <v>0</v>
      </c>
    </row>
    <row r="33" spans="1:24" ht="12.75" customHeight="1">
      <c r="A33" s="79">
        <v>27</v>
      </c>
      <c r="B33" s="386" t="s">
        <v>198</v>
      </c>
      <c r="C33" s="388" t="s">
        <v>695</v>
      </c>
      <c r="D33" s="651">
        <f t="shared" si="0"/>
        <v>23366.8809260989</v>
      </c>
      <c r="E33" s="589">
        <v>8237.9243342908412</v>
      </c>
      <c r="F33" s="589">
        <v>97.722737226277374</v>
      </c>
      <c r="G33" s="589">
        <f t="shared" si="1"/>
        <v>1914.8734272533379</v>
      </c>
      <c r="H33" s="589">
        <v>0</v>
      </c>
      <c r="I33" s="589">
        <v>93.290553149602289</v>
      </c>
      <c r="J33" s="589">
        <v>370.91330648186954</v>
      </c>
      <c r="K33" s="589">
        <v>0</v>
      </c>
      <c r="L33" s="589">
        <v>1070.4569593884444</v>
      </c>
      <c r="M33" s="589">
        <v>81</v>
      </c>
      <c r="N33" s="589">
        <v>299.21260823342158</v>
      </c>
      <c r="O33" s="589">
        <v>13091.864805246341</v>
      </c>
      <c r="P33" s="589">
        <f t="shared" si="2"/>
        <v>24.495622082105736</v>
      </c>
      <c r="Q33" s="589">
        <v>0</v>
      </c>
      <c r="R33" s="589">
        <v>24.495622082105736</v>
      </c>
      <c r="S33" s="589">
        <v>0</v>
      </c>
      <c r="T33" s="589">
        <v>0</v>
      </c>
      <c r="U33" s="589">
        <v>0</v>
      </c>
      <c r="V33" s="589">
        <v>0</v>
      </c>
      <c r="W33" s="589">
        <v>0</v>
      </c>
      <c r="X33" s="589">
        <v>0</v>
      </c>
    </row>
    <row r="34" spans="1:24" ht="12.75" customHeight="1">
      <c r="A34" s="79">
        <v>28</v>
      </c>
      <c r="B34" s="98">
        <v>25</v>
      </c>
      <c r="C34" s="387" t="s">
        <v>696</v>
      </c>
      <c r="D34" s="651">
        <f t="shared" si="0"/>
        <v>52850.55787810147</v>
      </c>
      <c r="E34" s="589">
        <v>341.15232911934243</v>
      </c>
      <c r="F34" s="589">
        <v>1.3101281435826839</v>
      </c>
      <c r="G34" s="589">
        <f t="shared" si="1"/>
        <v>17336.195970122397</v>
      </c>
      <c r="H34" s="589">
        <v>0</v>
      </c>
      <c r="I34" s="589">
        <v>876.97033477349714</v>
      </c>
      <c r="J34" s="589">
        <v>3998.2056436753173</v>
      </c>
      <c r="K34" s="589">
        <v>0</v>
      </c>
      <c r="L34" s="589">
        <v>10341.473524099903</v>
      </c>
      <c r="M34" s="589">
        <v>74.099999999999994</v>
      </c>
      <c r="N34" s="589">
        <v>2045.4464675736799</v>
      </c>
      <c r="O34" s="589">
        <v>34738.142912083815</v>
      </c>
      <c r="P34" s="589">
        <f t="shared" si="2"/>
        <v>433.75653863233026</v>
      </c>
      <c r="Q34" s="589">
        <v>0</v>
      </c>
      <c r="R34" s="589">
        <v>396.83753863233028</v>
      </c>
      <c r="S34" s="589">
        <v>0</v>
      </c>
      <c r="T34" s="589">
        <v>36.919000000000004</v>
      </c>
      <c r="U34" s="589">
        <v>0</v>
      </c>
      <c r="V34" s="589">
        <v>0</v>
      </c>
      <c r="W34" s="589">
        <v>0</v>
      </c>
      <c r="X34" s="589">
        <v>0</v>
      </c>
    </row>
    <row r="35" spans="1:24" ht="12.75" customHeight="1">
      <c r="A35" s="79">
        <v>29</v>
      </c>
      <c r="B35" s="98">
        <v>26</v>
      </c>
      <c r="C35" s="387" t="s">
        <v>346</v>
      </c>
      <c r="D35" s="651">
        <f t="shared" si="0"/>
        <v>11567.345051753649</v>
      </c>
      <c r="E35" s="589">
        <v>0</v>
      </c>
      <c r="F35" s="589">
        <v>0</v>
      </c>
      <c r="G35" s="589">
        <f t="shared" si="1"/>
        <v>5431.0740160550704</v>
      </c>
      <c r="H35" s="589">
        <v>0</v>
      </c>
      <c r="I35" s="589">
        <v>500.80152609991489</v>
      </c>
      <c r="J35" s="589">
        <v>2070.1197673114275</v>
      </c>
      <c r="K35" s="589">
        <v>0</v>
      </c>
      <c r="L35" s="589">
        <v>2859.072422038128</v>
      </c>
      <c r="M35" s="589">
        <v>0</v>
      </c>
      <c r="N35" s="589">
        <v>1.0803006055990851</v>
      </c>
      <c r="O35" s="589">
        <v>5994.8980934739893</v>
      </c>
      <c r="P35" s="589">
        <f t="shared" si="2"/>
        <v>141.3729422245907</v>
      </c>
      <c r="Q35" s="589">
        <v>0</v>
      </c>
      <c r="R35" s="589">
        <v>141.3729422245907</v>
      </c>
      <c r="S35" s="589">
        <v>0</v>
      </c>
      <c r="T35" s="589">
        <v>0</v>
      </c>
      <c r="U35" s="589">
        <v>0</v>
      </c>
      <c r="V35" s="589">
        <v>0</v>
      </c>
      <c r="W35" s="589">
        <v>0</v>
      </c>
      <c r="X35" s="589">
        <v>0</v>
      </c>
    </row>
    <row r="36" spans="1:24" ht="12.75" customHeight="1">
      <c r="A36" s="79">
        <v>30</v>
      </c>
      <c r="B36" s="98">
        <v>27</v>
      </c>
      <c r="C36" s="387" t="s">
        <v>199</v>
      </c>
      <c r="D36" s="651">
        <f t="shared" si="0"/>
        <v>10746.609198505752</v>
      </c>
      <c r="E36" s="589">
        <v>489.80100000000078</v>
      </c>
      <c r="F36" s="589">
        <v>0</v>
      </c>
      <c r="G36" s="589">
        <f t="shared" si="1"/>
        <v>7515.5919034981644</v>
      </c>
      <c r="H36" s="589">
        <v>0</v>
      </c>
      <c r="I36" s="589">
        <v>838.64987540594257</v>
      </c>
      <c r="J36" s="589">
        <v>3616.6624666080952</v>
      </c>
      <c r="K36" s="589">
        <v>0</v>
      </c>
      <c r="L36" s="589">
        <v>3018.4704736098479</v>
      </c>
      <c r="M36" s="589">
        <v>40</v>
      </c>
      <c r="N36" s="589">
        <v>1.8090878742780421</v>
      </c>
      <c r="O36" s="589">
        <v>2500.8441203786715</v>
      </c>
      <c r="P36" s="589">
        <f t="shared" si="2"/>
        <v>240.37217462891505</v>
      </c>
      <c r="Q36" s="589">
        <v>0</v>
      </c>
      <c r="R36" s="589">
        <v>240.37217462891505</v>
      </c>
      <c r="S36" s="589">
        <v>0</v>
      </c>
      <c r="T36" s="589">
        <v>0</v>
      </c>
      <c r="U36" s="589">
        <v>0</v>
      </c>
      <c r="V36" s="589">
        <v>0</v>
      </c>
      <c r="W36" s="589">
        <v>0</v>
      </c>
      <c r="X36" s="589">
        <v>0</v>
      </c>
    </row>
    <row r="37" spans="1:24" ht="12.75" customHeight="1">
      <c r="A37" s="79">
        <v>31</v>
      </c>
      <c r="B37" s="98">
        <v>28</v>
      </c>
      <c r="C37" s="387" t="s">
        <v>697</v>
      </c>
      <c r="D37" s="651">
        <f t="shared" si="0"/>
        <v>49742.120880573755</v>
      </c>
      <c r="E37" s="589">
        <v>200.55</v>
      </c>
      <c r="F37" s="589">
        <v>0</v>
      </c>
      <c r="G37" s="589">
        <f t="shared" si="1"/>
        <v>19025.919954106801</v>
      </c>
      <c r="H37" s="589">
        <v>0</v>
      </c>
      <c r="I37" s="589">
        <v>1535.1663261229755</v>
      </c>
      <c r="J37" s="589">
        <v>6825.6276914647569</v>
      </c>
      <c r="K37" s="589">
        <v>0</v>
      </c>
      <c r="L37" s="589">
        <v>9969.8143629207952</v>
      </c>
      <c r="M37" s="589">
        <v>189</v>
      </c>
      <c r="N37" s="589">
        <v>506.31157359827034</v>
      </c>
      <c r="O37" s="589">
        <v>29939.311913305042</v>
      </c>
      <c r="P37" s="589">
        <f t="shared" si="2"/>
        <v>576.339013161911</v>
      </c>
      <c r="Q37" s="589">
        <v>0</v>
      </c>
      <c r="R37" s="589">
        <v>573.95851316191101</v>
      </c>
      <c r="S37" s="589">
        <v>0</v>
      </c>
      <c r="T37" s="589">
        <v>2.3805000000000001</v>
      </c>
      <c r="U37" s="589">
        <v>0</v>
      </c>
      <c r="V37" s="589">
        <v>0</v>
      </c>
      <c r="W37" s="589">
        <v>0</v>
      </c>
      <c r="X37" s="589">
        <v>0</v>
      </c>
    </row>
    <row r="38" spans="1:24" ht="12.75" customHeight="1">
      <c r="A38" s="79">
        <v>32</v>
      </c>
      <c r="B38" s="98">
        <v>29</v>
      </c>
      <c r="C38" s="387" t="s">
        <v>200</v>
      </c>
      <c r="D38" s="651">
        <f t="shared" si="0"/>
        <v>52309.580909090728</v>
      </c>
      <c r="E38" s="589">
        <v>1088.7</v>
      </c>
      <c r="F38" s="589">
        <v>0</v>
      </c>
      <c r="G38" s="589">
        <f t="shared" si="1"/>
        <v>14329.514226156751</v>
      </c>
      <c r="H38" s="589">
        <v>0</v>
      </c>
      <c r="I38" s="589">
        <v>2223.6909577857123</v>
      </c>
      <c r="J38" s="589">
        <v>8865.5551508965527</v>
      </c>
      <c r="K38" s="589">
        <v>0</v>
      </c>
      <c r="L38" s="589">
        <v>2872.4712976503338</v>
      </c>
      <c r="M38" s="589">
        <v>116</v>
      </c>
      <c r="N38" s="589">
        <v>251.79681982415093</v>
      </c>
      <c r="O38" s="589">
        <v>35775.157739493552</v>
      </c>
      <c r="P38" s="589">
        <f t="shared" si="2"/>
        <v>1116.2089434404249</v>
      </c>
      <c r="Q38" s="589">
        <v>0</v>
      </c>
      <c r="R38" s="589">
        <v>1106.190443440425</v>
      </c>
      <c r="S38" s="589">
        <v>0</v>
      </c>
      <c r="T38" s="589">
        <v>10.018500000000001</v>
      </c>
      <c r="U38" s="589">
        <v>0</v>
      </c>
      <c r="V38" s="589">
        <v>0</v>
      </c>
      <c r="W38" s="589">
        <v>0</v>
      </c>
      <c r="X38" s="589">
        <v>0</v>
      </c>
    </row>
    <row r="39" spans="1:24" ht="12.75" customHeight="1">
      <c r="A39" s="79">
        <v>33</v>
      </c>
      <c r="B39" s="98">
        <v>30</v>
      </c>
      <c r="C39" s="387" t="s">
        <v>347</v>
      </c>
      <c r="D39" s="651">
        <f t="shared" si="0"/>
        <v>9235.0792035865834</v>
      </c>
      <c r="E39" s="589">
        <v>0</v>
      </c>
      <c r="F39" s="589">
        <v>0</v>
      </c>
      <c r="G39" s="589">
        <f t="shared" si="1"/>
        <v>2190.9930982118799</v>
      </c>
      <c r="H39" s="589">
        <v>0</v>
      </c>
      <c r="I39" s="589">
        <v>278.4113006964655</v>
      </c>
      <c r="J39" s="589">
        <v>1210.8789904689295</v>
      </c>
      <c r="K39" s="589">
        <v>0</v>
      </c>
      <c r="L39" s="589">
        <v>701.10223400292762</v>
      </c>
      <c r="M39" s="589">
        <v>0</v>
      </c>
      <c r="N39" s="589">
        <v>0.60057304355740815</v>
      </c>
      <c r="O39" s="589">
        <v>6965.9957304482368</v>
      </c>
      <c r="P39" s="589">
        <f t="shared" si="2"/>
        <v>78.090374926466822</v>
      </c>
      <c r="Q39" s="589">
        <v>0</v>
      </c>
      <c r="R39" s="589">
        <v>78.090374926466822</v>
      </c>
      <c r="S39" s="589">
        <v>0</v>
      </c>
      <c r="T39" s="589">
        <v>0</v>
      </c>
      <c r="U39" s="589">
        <v>0</v>
      </c>
      <c r="V39" s="589">
        <v>0</v>
      </c>
      <c r="W39" s="589">
        <v>0</v>
      </c>
      <c r="X39" s="589">
        <v>0</v>
      </c>
    </row>
    <row r="40" spans="1:24" ht="12.75" customHeight="1">
      <c r="A40" s="79">
        <v>34</v>
      </c>
      <c r="B40" s="98" t="s">
        <v>201</v>
      </c>
      <c r="C40" s="387" t="s">
        <v>348</v>
      </c>
      <c r="D40" s="651">
        <f t="shared" si="0"/>
        <v>11965.412427964258</v>
      </c>
      <c r="E40" s="589">
        <v>0</v>
      </c>
      <c r="F40" s="589">
        <v>0</v>
      </c>
      <c r="G40" s="589">
        <f t="shared" si="1"/>
        <v>5358.2981060921556</v>
      </c>
      <c r="H40" s="589">
        <v>0</v>
      </c>
      <c r="I40" s="589">
        <v>272.42652338037192</v>
      </c>
      <c r="J40" s="589">
        <v>1160.5047219835462</v>
      </c>
      <c r="K40" s="589">
        <v>0</v>
      </c>
      <c r="L40" s="589">
        <v>3697.2546075424266</v>
      </c>
      <c r="M40" s="589">
        <v>40</v>
      </c>
      <c r="N40" s="589">
        <v>188.11225318581057</v>
      </c>
      <c r="O40" s="589">
        <v>5201.8632485348317</v>
      </c>
      <c r="P40" s="589">
        <f t="shared" si="2"/>
        <v>1405.2510733372712</v>
      </c>
      <c r="Q40" s="589">
        <v>0</v>
      </c>
      <c r="R40" s="589">
        <v>1233.4165733372713</v>
      </c>
      <c r="S40" s="589">
        <v>0</v>
      </c>
      <c r="T40" s="589">
        <v>171.83450000000002</v>
      </c>
      <c r="U40" s="589">
        <v>0</v>
      </c>
      <c r="V40" s="589">
        <v>0</v>
      </c>
      <c r="W40" s="589">
        <v>0</v>
      </c>
      <c r="X40" s="589">
        <v>0</v>
      </c>
    </row>
    <row r="41" spans="1:24" ht="12.75" customHeight="1">
      <c r="A41" s="79">
        <v>35</v>
      </c>
      <c r="B41" s="98">
        <v>33</v>
      </c>
      <c r="C41" s="387" t="s">
        <v>349</v>
      </c>
      <c r="D41" s="651">
        <f t="shared" si="0"/>
        <v>2091.3061257108889</v>
      </c>
      <c r="E41" s="589">
        <v>0</v>
      </c>
      <c r="F41" s="589">
        <v>0</v>
      </c>
      <c r="G41" s="589">
        <f t="shared" si="1"/>
        <v>1913.2714988964956</v>
      </c>
      <c r="H41" s="589">
        <v>0</v>
      </c>
      <c r="I41" s="589">
        <v>375.37365224985683</v>
      </c>
      <c r="J41" s="589">
        <v>1494.0283299557236</v>
      </c>
      <c r="K41" s="589">
        <v>0</v>
      </c>
      <c r="L41" s="589">
        <v>43.059781970237502</v>
      </c>
      <c r="M41" s="589">
        <v>0</v>
      </c>
      <c r="N41" s="589">
        <v>0.8097347206776605</v>
      </c>
      <c r="O41" s="589">
        <v>79.473242331236278</v>
      </c>
      <c r="P41" s="589">
        <f t="shared" si="2"/>
        <v>98.561384483156985</v>
      </c>
      <c r="Q41" s="589">
        <v>0</v>
      </c>
      <c r="R41" s="589">
        <v>98.561384483156985</v>
      </c>
      <c r="S41" s="589">
        <v>0</v>
      </c>
      <c r="T41" s="589">
        <v>0</v>
      </c>
      <c r="U41" s="589">
        <v>0</v>
      </c>
      <c r="V41" s="589">
        <v>0</v>
      </c>
      <c r="W41" s="589">
        <v>0</v>
      </c>
      <c r="X41" s="589">
        <v>0</v>
      </c>
    </row>
    <row r="42" spans="1:24" ht="12.75" customHeight="1">
      <c r="A42" s="79">
        <v>36</v>
      </c>
      <c r="B42" s="98" t="s">
        <v>203</v>
      </c>
      <c r="C42" s="385" t="s">
        <v>350</v>
      </c>
      <c r="D42" s="651">
        <f t="shared" si="0"/>
        <v>4249926.992778426</v>
      </c>
      <c r="E42" s="589">
        <v>1300233.0630000001</v>
      </c>
      <c r="F42" s="589">
        <v>1501031.2767599998</v>
      </c>
      <c r="G42" s="589">
        <f t="shared" si="1"/>
        <v>116661.70366662549</v>
      </c>
      <c r="H42" s="589">
        <v>0</v>
      </c>
      <c r="I42" s="589">
        <v>711.74355977585822</v>
      </c>
      <c r="J42" s="589">
        <v>3320.4232489250503</v>
      </c>
      <c r="K42" s="589">
        <v>0</v>
      </c>
      <c r="L42" s="589">
        <v>20242.001525145843</v>
      </c>
      <c r="M42" s="589">
        <v>37003</v>
      </c>
      <c r="N42" s="589">
        <v>55384.535332778731</v>
      </c>
      <c r="O42" s="589">
        <v>883723.19075527764</v>
      </c>
      <c r="P42" s="589">
        <f t="shared" si="2"/>
        <v>325195.54859652277</v>
      </c>
      <c r="Q42" s="589">
        <v>0</v>
      </c>
      <c r="R42" s="589">
        <v>221509.23209652276</v>
      </c>
      <c r="S42" s="589">
        <v>0</v>
      </c>
      <c r="T42" s="589">
        <v>103686.31650000002</v>
      </c>
      <c r="U42" s="589">
        <v>0</v>
      </c>
      <c r="V42" s="589">
        <v>0</v>
      </c>
      <c r="W42" s="589">
        <v>0</v>
      </c>
      <c r="X42" s="589">
        <v>123082.20999999999</v>
      </c>
    </row>
    <row r="43" spans="1:24" ht="12.75" customHeight="1">
      <c r="A43" s="79">
        <v>37</v>
      </c>
      <c r="B43" s="98" t="s">
        <v>205</v>
      </c>
      <c r="C43" s="387" t="s">
        <v>351</v>
      </c>
      <c r="D43" s="651">
        <f t="shared" si="0"/>
        <v>4216781.2127081463</v>
      </c>
      <c r="E43" s="589">
        <v>1300233.0629999998</v>
      </c>
      <c r="F43" s="589">
        <v>1501031.2767599998</v>
      </c>
      <c r="G43" s="589">
        <f t="shared" si="1"/>
        <v>116030.61045096867</v>
      </c>
      <c r="H43" s="589">
        <v>0</v>
      </c>
      <c r="I43" s="589">
        <v>597.2965863630568</v>
      </c>
      <c r="J43" s="589">
        <v>2814.0254103371221</v>
      </c>
      <c r="K43" s="589">
        <v>0</v>
      </c>
      <c r="L43" s="589">
        <v>20232</v>
      </c>
      <c r="M43" s="589">
        <v>37003</v>
      </c>
      <c r="N43" s="589">
        <v>55384.288454268491</v>
      </c>
      <c r="O43" s="589">
        <v>851231.99100318819</v>
      </c>
      <c r="P43" s="589">
        <f t="shared" si="2"/>
        <v>325172.06149398955</v>
      </c>
      <c r="Q43" s="589">
        <v>0</v>
      </c>
      <c r="R43" s="589">
        <v>221485.7449939895</v>
      </c>
      <c r="S43" s="589">
        <v>0</v>
      </c>
      <c r="T43" s="589">
        <v>103686.31650000002</v>
      </c>
      <c r="U43" s="589">
        <v>0</v>
      </c>
      <c r="V43" s="589">
        <v>0</v>
      </c>
      <c r="W43" s="589">
        <v>0</v>
      </c>
      <c r="X43" s="589">
        <v>123082.20999999999</v>
      </c>
    </row>
    <row r="44" spans="1:24" ht="12.75" customHeight="1">
      <c r="A44" s="79">
        <v>38</v>
      </c>
      <c r="B44" s="98" t="s">
        <v>206</v>
      </c>
      <c r="C44" s="387" t="s">
        <v>352</v>
      </c>
      <c r="D44" s="651">
        <f t="shared" si="0"/>
        <v>33145.780070279543</v>
      </c>
      <c r="E44" s="589">
        <v>0</v>
      </c>
      <c r="F44" s="589">
        <v>0</v>
      </c>
      <c r="G44" s="589">
        <f t="shared" si="1"/>
        <v>631.09321565680648</v>
      </c>
      <c r="H44" s="589">
        <v>0</v>
      </c>
      <c r="I44" s="589">
        <v>114.44697341280144</v>
      </c>
      <c r="J44" s="589">
        <v>506.39783858792828</v>
      </c>
      <c r="K44" s="589">
        <v>0</v>
      </c>
      <c r="L44" s="589">
        <v>10.001525145842075</v>
      </c>
      <c r="M44" s="589">
        <v>0</v>
      </c>
      <c r="N44" s="589">
        <v>0.24687851023474111</v>
      </c>
      <c r="O44" s="589">
        <v>32491.19975208944</v>
      </c>
      <c r="P44" s="589">
        <f t="shared" si="2"/>
        <v>23.487102533297975</v>
      </c>
      <c r="Q44" s="589">
        <v>0</v>
      </c>
      <c r="R44" s="589">
        <v>23.487102533297975</v>
      </c>
      <c r="S44" s="589">
        <v>0</v>
      </c>
      <c r="T44" s="589">
        <v>0</v>
      </c>
      <c r="U44" s="589">
        <v>0</v>
      </c>
      <c r="V44" s="589">
        <v>0</v>
      </c>
      <c r="W44" s="589">
        <v>0</v>
      </c>
      <c r="X44" s="589">
        <v>0</v>
      </c>
    </row>
    <row r="45" spans="1:24" ht="12.75" customHeight="1">
      <c r="A45" s="79">
        <v>39</v>
      </c>
      <c r="B45" s="98" t="s">
        <v>208</v>
      </c>
      <c r="C45" s="385" t="s">
        <v>353</v>
      </c>
      <c r="D45" s="651">
        <f t="shared" si="0"/>
        <v>67538.778416147325</v>
      </c>
      <c r="E45" s="589">
        <v>0</v>
      </c>
      <c r="F45" s="589">
        <v>0</v>
      </c>
      <c r="G45" s="589">
        <f t="shared" si="1"/>
        <v>58743.41887990477</v>
      </c>
      <c r="H45" s="589">
        <v>0</v>
      </c>
      <c r="I45" s="589">
        <v>3385.8372985224669</v>
      </c>
      <c r="J45" s="589">
        <v>53313.394998090102</v>
      </c>
      <c r="K45" s="589">
        <v>0</v>
      </c>
      <c r="L45" s="589">
        <v>1479.3784211644881</v>
      </c>
      <c r="M45" s="589">
        <v>284.32</v>
      </c>
      <c r="N45" s="589">
        <v>280.4881621277172</v>
      </c>
      <c r="O45" s="589">
        <v>1135.6971196344966</v>
      </c>
      <c r="P45" s="589">
        <f t="shared" si="2"/>
        <v>7659.6624166080637</v>
      </c>
      <c r="Q45" s="589">
        <v>0</v>
      </c>
      <c r="R45" s="589">
        <v>7659.6624166080637</v>
      </c>
      <c r="S45" s="589">
        <v>0</v>
      </c>
      <c r="T45" s="589">
        <v>0</v>
      </c>
      <c r="U45" s="589">
        <v>0</v>
      </c>
      <c r="V45" s="589">
        <v>0</v>
      </c>
      <c r="W45" s="589">
        <v>0</v>
      </c>
      <c r="X45" s="589">
        <v>0</v>
      </c>
    </row>
    <row r="46" spans="1:24" ht="12.75" customHeight="1">
      <c r="A46" s="79">
        <v>40</v>
      </c>
      <c r="B46" s="98">
        <v>36</v>
      </c>
      <c r="C46" s="387" t="s">
        <v>354</v>
      </c>
      <c r="D46" s="651">
        <f t="shared" si="0"/>
        <v>582.42283146886177</v>
      </c>
      <c r="E46" s="589">
        <v>0</v>
      </c>
      <c r="F46" s="589">
        <v>0</v>
      </c>
      <c r="G46" s="589">
        <f t="shared" si="1"/>
        <v>552.84253290425863</v>
      </c>
      <c r="H46" s="589">
        <v>0</v>
      </c>
      <c r="I46" s="589">
        <v>97.87436975905797</v>
      </c>
      <c r="J46" s="589">
        <v>434.75398382252735</v>
      </c>
      <c r="K46" s="589">
        <v>0</v>
      </c>
      <c r="L46" s="589">
        <v>20.003050291684151</v>
      </c>
      <c r="M46" s="589">
        <v>0</v>
      </c>
      <c r="N46" s="589">
        <v>0.21112903098910324</v>
      </c>
      <c r="O46" s="589">
        <v>10.279023263925845</v>
      </c>
      <c r="P46" s="589">
        <f t="shared" si="2"/>
        <v>19.301275300677229</v>
      </c>
      <c r="Q46" s="589">
        <v>0</v>
      </c>
      <c r="R46" s="589">
        <v>19.301275300677229</v>
      </c>
      <c r="S46" s="589">
        <v>0</v>
      </c>
      <c r="T46" s="589">
        <v>0</v>
      </c>
      <c r="U46" s="589">
        <v>0</v>
      </c>
      <c r="V46" s="589">
        <v>0</v>
      </c>
      <c r="W46" s="589">
        <v>0</v>
      </c>
      <c r="X46" s="589">
        <v>0</v>
      </c>
    </row>
    <row r="47" spans="1:24" ht="12.75" customHeight="1">
      <c r="A47" s="79">
        <v>41</v>
      </c>
      <c r="B47" s="98" t="s">
        <v>211</v>
      </c>
      <c r="C47" s="387" t="s">
        <v>355</v>
      </c>
      <c r="D47" s="651">
        <f t="shared" si="0"/>
        <v>66956.355584678473</v>
      </c>
      <c r="E47" s="589">
        <v>0</v>
      </c>
      <c r="F47" s="589">
        <v>0</v>
      </c>
      <c r="G47" s="589">
        <f t="shared" si="1"/>
        <v>58190.576347000511</v>
      </c>
      <c r="H47" s="589">
        <v>0</v>
      </c>
      <c r="I47" s="589">
        <v>3287.9629287634093</v>
      </c>
      <c r="J47" s="589">
        <v>52878.641014267574</v>
      </c>
      <c r="K47" s="589">
        <v>0</v>
      </c>
      <c r="L47" s="589">
        <v>1459.3753708728038</v>
      </c>
      <c r="M47" s="589">
        <v>284.32</v>
      </c>
      <c r="N47" s="589">
        <v>280.27703309672808</v>
      </c>
      <c r="O47" s="589">
        <v>1125.4180963705708</v>
      </c>
      <c r="P47" s="589">
        <f t="shared" si="2"/>
        <v>7640.3611413073859</v>
      </c>
      <c r="Q47" s="589">
        <v>0</v>
      </c>
      <c r="R47" s="589">
        <v>7640.3611413073859</v>
      </c>
      <c r="S47" s="589">
        <v>0</v>
      </c>
      <c r="T47" s="589">
        <v>0</v>
      </c>
      <c r="U47" s="589">
        <v>0</v>
      </c>
      <c r="V47" s="589">
        <v>0</v>
      </c>
      <c r="W47" s="589">
        <v>0</v>
      </c>
      <c r="X47" s="589">
        <v>0</v>
      </c>
    </row>
    <row r="48" spans="1:24" ht="12.75" customHeight="1">
      <c r="A48" s="79">
        <v>42</v>
      </c>
      <c r="B48" s="98">
        <v>37</v>
      </c>
      <c r="C48" s="388" t="s">
        <v>356</v>
      </c>
      <c r="D48" s="651">
        <f t="shared" si="0"/>
        <v>6066.6793890008576</v>
      </c>
      <c r="E48" s="589">
        <v>0</v>
      </c>
      <c r="F48" s="589">
        <v>0</v>
      </c>
      <c r="G48" s="589">
        <f t="shared" si="1"/>
        <v>5725.866539445019</v>
      </c>
      <c r="H48" s="589">
        <v>0</v>
      </c>
      <c r="I48" s="589">
        <v>921.64286656572915</v>
      </c>
      <c r="J48" s="589">
        <v>4792.2340320928051</v>
      </c>
      <c r="K48" s="589">
        <v>0</v>
      </c>
      <c r="L48" s="589">
        <v>10.001525145842075</v>
      </c>
      <c r="M48" s="589">
        <v>0</v>
      </c>
      <c r="N48" s="589">
        <v>1.9881156406428195</v>
      </c>
      <c r="O48" s="589">
        <v>12.636696557135878</v>
      </c>
      <c r="P48" s="589">
        <f t="shared" si="2"/>
        <v>328.17615299870272</v>
      </c>
      <c r="Q48" s="589">
        <v>0</v>
      </c>
      <c r="R48" s="589">
        <v>328.17615299870272</v>
      </c>
      <c r="S48" s="589">
        <v>0</v>
      </c>
      <c r="T48" s="589">
        <v>0</v>
      </c>
      <c r="U48" s="589">
        <v>0</v>
      </c>
      <c r="V48" s="589">
        <v>0</v>
      </c>
      <c r="W48" s="589">
        <v>0</v>
      </c>
      <c r="X48" s="589">
        <v>0</v>
      </c>
    </row>
    <row r="49" spans="1:24" ht="12.75" customHeight="1">
      <c r="A49" s="79">
        <v>43</v>
      </c>
      <c r="B49" s="98" t="s">
        <v>214</v>
      </c>
      <c r="C49" s="388" t="s">
        <v>357</v>
      </c>
      <c r="D49" s="651">
        <f t="shared" si="0"/>
        <v>60889.013523224865</v>
      </c>
      <c r="E49" s="589">
        <v>0</v>
      </c>
      <c r="F49" s="589">
        <v>0</v>
      </c>
      <c r="G49" s="589">
        <f t="shared" si="1"/>
        <v>52464.047135102745</v>
      </c>
      <c r="H49" s="589">
        <v>0</v>
      </c>
      <c r="I49" s="589">
        <v>2366.3200621976803</v>
      </c>
      <c r="J49" s="589">
        <v>48086.406982174769</v>
      </c>
      <c r="K49" s="589">
        <v>0</v>
      </c>
      <c r="L49" s="589">
        <v>1449.3738457269617</v>
      </c>
      <c r="M49" s="589">
        <v>284.32</v>
      </c>
      <c r="N49" s="589">
        <v>277.6262450033293</v>
      </c>
      <c r="O49" s="589">
        <v>1112.7813998134347</v>
      </c>
      <c r="P49" s="589">
        <f t="shared" si="2"/>
        <v>7312.1849883086834</v>
      </c>
      <c r="Q49" s="589">
        <v>0</v>
      </c>
      <c r="R49" s="589">
        <v>7312.1849883086834</v>
      </c>
      <c r="S49" s="589">
        <v>0</v>
      </c>
      <c r="T49" s="589">
        <v>0</v>
      </c>
      <c r="U49" s="589">
        <v>0</v>
      </c>
      <c r="V49" s="589">
        <v>0</v>
      </c>
      <c r="W49" s="589">
        <v>0</v>
      </c>
      <c r="X49" s="589">
        <v>0</v>
      </c>
    </row>
    <row r="50" spans="1:24" ht="12.75" customHeight="1">
      <c r="A50" s="79">
        <v>44</v>
      </c>
      <c r="B50" s="98" t="s">
        <v>215</v>
      </c>
      <c r="C50" s="385" t="s">
        <v>745</v>
      </c>
      <c r="D50" s="651">
        <f t="shared" si="0"/>
        <v>108598.95751187547</v>
      </c>
      <c r="E50" s="589">
        <v>266.6365673477269</v>
      </c>
      <c r="F50" s="589">
        <v>6.7020271762313914</v>
      </c>
      <c r="G50" s="589">
        <f t="shared" si="1"/>
        <v>92866.137332230399</v>
      </c>
      <c r="H50" s="589">
        <v>0</v>
      </c>
      <c r="I50" s="589">
        <v>7106.7745379950575</v>
      </c>
      <c r="J50" s="589">
        <v>57112.655796397834</v>
      </c>
      <c r="K50" s="589">
        <v>0</v>
      </c>
      <c r="L50" s="589">
        <v>21576.485283377559</v>
      </c>
      <c r="M50" s="589">
        <v>0</v>
      </c>
      <c r="N50" s="589">
        <v>7070.2217144599363</v>
      </c>
      <c r="O50" s="589">
        <v>13280.113612983523</v>
      </c>
      <c r="P50" s="589">
        <f t="shared" si="2"/>
        <v>2179.367972137592</v>
      </c>
      <c r="Q50" s="589">
        <v>0</v>
      </c>
      <c r="R50" s="589">
        <v>2179.367972137592</v>
      </c>
      <c r="S50" s="589">
        <v>0</v>
      </c>
      <c r="T50" s="589">
        <v>0</v>
      </c>
      <c r="U50" s="589">
        <v>0</v>
      </c>
      <c r="V50" s="589">
        <v>0</v>
      </c>
      <c r="W50" s="589">
        <v>0</v>
      </c>
      <c r="X50" s="589">
        <v>0</v>
      </c>
    </row>
    <row r="51" spans="1:24" ht="12.75" customHeight="1">
      <c r="A51" s="79">
        <v>45</v>
      </c>
      <c r="B51" s="98" t="s">
        <v>216</v>
      </c>
      <c r="C51" s="387" t="s">
        <v>358</v>
      </c>
      <c r="D51" s="651">
        <f t="shared" si="0"/>
        <v>53048.418585887579</v>
      </c>
      <c r="E51" s="589">
        <v>120.20865244593358</v>
      </c>
      <c r="F51" s="589">
        <v>3.021497251950986</v>
      </c>
      <c r="G51" s="589">
        <f t="shared" si="1"/>
        <v>45849.341740010655</v>
      </c>
      <c r="H51" s="589">
        <v>0</v>
      </c>
      <c r="I51" s="589">
        <v>3703.6048328436277</v>
      </c>
      <c r="J51" s="589">
        <v>27978.493965499809</v>
      </c>
      <c r="K51" s="589">
        <v>0</v>
      </c>
      <c r="L51" s="589">
        <v>9925.6580436411732</v>
      </c>
      <c r="M51" s="589">
        <v>0</v>
      </c>
      <c r="N51" s="589">
        <v>4241.5848980260462</v>
      </c>
      <c r="O51" s="589">
        <v>5985.5587137505927</v>
      </c>
      <c r="P51" s="589">
        <f t="shared" si="2"/>
        <v>1090.2879824284485</v>
      </c>
      <c r="Q51" s="589">
        <v>0</v>
      </c>
      <c r="R51" s="589">
        <v>1090.2879824284485</v>
      </c>
      <c r="S51" s="589">
        <v>0</v>
      </c>
      <c r="T51" s="589">
        <v>0</v>
      </c>
      <c r="U51" s="589">
        <v>0</v>
      </c>
      <c r="V51" s="589">
        <v>0</v>
      </c>
      <c r="W51" s="589">
        <v>0</v>
      </c>
      <c r="X51" s="589">
        <v>0</v>
      </c>
    </row>
    <row r="52" spans="1:24" ht="12.75" customHeight="1">
      <c r="A52" s="79">
        <v>46</v>
      </c>
      <c r="B52" s="98">
        <v>43</v>
      </c>
      <c r="C52" s="387" t="s">
        <v>361</v>
      </c>
      <c r="D52" s="651">
        <f t="shared" si="0"/>
        <v>55550.538925987879</v>
      </c>
      <c r="E52" s="589">
        <v>146.42791490179334</v>
      </c>
      <c r="F52" s="589">
        <v>3.680529924280405</v>
      </c>
      <c r="G52" s="589">
        <f t="shared" si="1"/>
        <v>47016.795592219736</v>
      </c>
      <c r="H52" s="589">
        <v>0</v>
      </c>
      <c r="I52" s="589">
        <v>3403.1697051514298</v>
      </c>
      <c r="J52" s="589">
        <v>29134.161830898025</v>
      </c>
      <c r="K52" s="589">
        <v>0</v>
      </c>
      <c r="L52" s="589">
        <v>11650.827239736387</v>
      </c>
      <c r="M52" s="589">
        <v>0</v>
      </c>
      <c r="N52" s="589">
        <v>2828.6368164338905</v>
      </c>
      <c r="O52" s="589">
        <v>7294.5548992329304</v>
      </c>
      <c r="P52" s="589">
        <f t="shared" si="2"/>
        <v>1089.0799897091435</v>
      </c>
      <c r="Q52" s="589">
        <v>0</v>
      </c>
      <c r="R52" s="589">
        <v>1089.0799897091435</v>
      </c>
      <c r="S52" s="589">
        <v>0</v>
      </c>
      <c r="T52" s="589">
        <v>0</v>
      </c>
      <c r="U52" s="589">
        <v>0</v>
      </c>
      <c r="V52" s="589">
        <v>0</v>
      </c>
      <c r="W52" s="589">
        <v>0</v>
      </c>
      <c r="X52" s="589">
        <v>0</v>
      </c>
    </row>
    <row r="53" spans="1:24" ht="12.75" customHeight="1">
      <c r="A53" s="79">
        <v>47</v>
      </c>
      <c r="B53" s="98" t="s">
        <v>218</v>
      </c>
      <c r="C53" s="385" t="s">
        <v>362</v>
      </c>
      <c r="D53" s="651">
        <f t="shared" si="0"/>
        <v>296475.43383559457</v>
      </c>
      <c r="E53" s="589">
        <v>2117.1173081467491</v>
      </c>
      <c r="F53" s="589">
        <v>53.214672974563115</v>
      </c>
      <c r="G53" s="589">
        <f t="shared" si="1"/>
        <v>195039.1838213102</v>
      </c>
      <c r="H53" s="589">
        <v>0</v>
      </c>
      <c r="I53" s="589">
        <v>18844.401002618113</v>
      </c>
      <c r="J53" s="589">
        <v>107806.51881538978</v>
      </c>
      <c r="K53" s="589">
        <v>0</v>
      </c>
      <c r="L53" s="589">
        <v>65240.553931858216</v>
      </c>
      <c r="M53" s="589">
        <v>0</v>
      </c>
      <c r="N53" s="589">
        <v>3147.710071444109</v>
      </c>
      <c r="O53" s="589">
        <v>91693.862643714034</v>
      </c>
      <c r="P53" s="589">
        <f t="shared" si="2"/>
        <v>7572.0553894490158</v>
      </c>
      <c r="Q53" s="589">
        <v>0</v>
      </c>
      <c r="R53" s="589">
        <v>7572.0553894490158</v>
      </c>
      <c r="S53" s="589">
        <v>0</v>
      </c>
      <c r="T53" s="589">
        <v>0</v>
      </c>
      <c r="U53" s="589">
        <v>0</v>
      </c>
      <c r="V53" s="589">
        <v>0</v>
      </c>
      <c r="W53" s="589">
        <v>0</v>
      </c>
      <c r="X53" s="589">
        <v>0</v>
      </c>
    </row>
    <row r="54" spans="1:24" ht="12.75" customHeight="1">
      <c r="A54" s="79">
        <v>48</v>
      </c>
      <c r="B54" s="98">
        <v>45</v>
      </c>
      <c r="C54" s="387" t="s">
        <v>57</v>
      </c>
      <c r="D54" s="651">
        <f t="shared" si="0"/>
        <v>31651.58325888302</v>
      </c>
      <c r="E54" s="589">
        <v>149.14020191844205</v>
      </c>
      <c r="F54" s="589">
        <v>3.7487044491632311</v>
      </c>
      <c r="G54" s="589">
        <f t="shared" si="1"/>
        <v>20126.587363896517</v>
      </c>
      <c r="H54" s="589">
        <v>0</v>
      </c>
      <c r="I54" s="589">
        <v>1023.0885175362716</v>
      </c>
      <c r="J54" s="589">
        <v>8815.1752969953031</v>
      </c>
      <c r="K54" s="589">
        <v>0</v>
      </c>
      <c r="L54" s="589">
        <v>10286.116600928341</v>
      </c>
      <c r="M54" s="589">
        <v>0</v>
      </c>
      <c r="N54" s="589">
        <v>2.2069484366055976</v>
      </c>
      <c r="O54" s="589">
        <v>10741.747954367758</v>
      </c>
      <c r="P54" s="589">
        <f t="shared" si="2"/>
        <v>630.35903425113622</v>
      </c>
      <c r="Q54" s="589">
        <v>0</v>
      </c>
      <c r="R54" s="589">
        <v>630.35903425113622</v>
      </c>
      <c r="S54" s="589">
        <v>0</v>
      </c>
      <c r="T54" s="589">
        <v>0</v>
      </c>
      <c r="U54" s="589">
        <v>0</v>
      </c>
      <c r="V54" s="589">
        <v>0</v>
      </c>
      <c r="W54" s="589">
        <v>0</v>
      </c>
      <c r="X54" s="589">
        <v>0</v>
      </c>
    </row>
    <row r="55" spans="1:24" ht="12.75" customHeight="1">
      <c r="A55" s="79">
        <v>49</v>
      </c>
      <c r="B55" s="98">
        <v>46</v>
      </c>
      <c r="C55" s="387" t="s">
        <v>363</v>
      </c>
      <c r="D55" s="651">
        <f t="shared" si="0"/>
        <v>102363.50272686234</v>
      </c>
      <c r="E55" s="589">
        <v>139.94769230342908</v>
      </c>
      <c r="F55" s="589">
        <v>3.5176466843922043</v>
      </c>
      <c r="G55" s="589">
        <f t="shared" si="1"/>
        <v>74218.358222006747</v>
      </c>
      <c r="H55" s="589">
        <v>0</v>
      </c>
      <c r="I55" s="589">
        <v>4752.2280149396838</v>
      </c>
      <c r="J55" s="589">
        <v>56238.811623181391</v>
      </c>
      <c r="K55" s="589">
        <v>0</v>
      </c>
      <c r="L55" s="589">
        <v>13217.067347547669</v>
      </c>
      <c r="M55" s="589">
        <v>0</v>
      </c>
      <c r="N55" s="589">
        <v>10.251236338005942</v>
      </c>
      <c r="O55" s="589">
        <v>23281.044086442413</v>
      </c>
      <c r="P55" s="589">
        <f t="shared" si="2"/>
        <v>4720.6350794253531</v>
      </c>
      <c r="Q55" s="589">
        <v>0</v>
      </c>
      <c r="R55" s="589">
        <v>4720.6350794253531</v>
      </c>
      <c r="S55" s="589">
        <v>0</v>
      </c>
      <c r="T55" s="589">
        <v>0</v>
      </c>
      <c r="U55" s="589">
        <v>0</v>
      </c>
      <c r="V55" s="589">
        <v>0</v>
      </c>
      <c r="W55" s="589">
        <v>0</v>
      </c>
      <c r="X55" s="589">
        <v>0</v>
      </c>
    </row>
    <row r="56" spans="1:24" ht="12.75" customHeight="1">
      <c r="A56" s="79">
        <v>50</v>
      </c>
      <c r="B56" s="98">
        <v>47</v>
      </c>
      <c r="C56" s="387" t="s">
        <v>364</v>
      </c>
      <c r="D56" s="651">
        <f t="shared" si="0"/>
        <v>162460.3478498492</v>
      </c>
      <c r="E56" s="589">
        <v>1828.0294139248781</v>
      </c>
      <c r="F56" s="589">
        <v>45.948321841007683</v>
      </c>
      <c r="G56" s="589">
        <f t="shared" si="1"/>
        <v>100694.23823540694</v>
      </c>
      <c r="H56" s="589">
        <v>0</v>
      </c>
      <c r="I56" s="589">
        <v>13069.084470142159</v>
      </c>
      <c r="J56" s="589">
        <v>42752.531895213084</v>
      </c>
      <c r="K56" s="589">
        <v>0</v>
      </c>
      <c r="L56" s="589">
        <v>41737.369983382203</v>
      </c>
      <c r="M56" s="589">
        <v>0</v>
      </c>
      <c r="N56" s="589">
        <v>3135.2518866694973</v>
      </c>
      <c r="O56" s="589">
        <v>57671.070602903856</v>
      </c>
      <c r="P56" s="589">
        <f t="shared" si="2"/>
        <v>2221.0612757725271</v>
      </c>
      <c r="Q56" s="589">
        <v>0</v>
      </c>
      <c r="R56" s="589">
        <v>2221.0612757725271</v>
      </c>
      <c r="S56" s="589">
        <v>0</v>
      </c>
      <c r="T56" s="589">
        <v>0</v>
      </c>
      <c r="U56" s="589">
        <v>0</v>
      </c>
      <c r="V56" s="589">
        <v>0</v>
      </c>
      <c r="W56" s="589">
        <v>0</v>
      </c>
      <c r="X56" s="589">
        <v>0</v>
      </c>
    </row>
    <row r="57" spans="1:24" ht="12.75" customHeight="1">
      <c r="A57" s="79">
        <v>51</v>
      </c>
      <c r="B57" s="98" t="s">
        <v>219</v>
      </c>
      <c r="C57" s="385" t="s">
        <v>220</v>
      </c>
      <c r="D57" s="651">
        <f t="shared" si="0"/>
        <v>413222.07191689208</v>
      </c>
      <c r="E57" s="589">
        <v>0</v>
      </c>
      <c r="F57" s="589">
        <v>0</v>
      </c>
      <c r="G57" s="589">
        <f t="shared" si="1"/>
        <v>381452.29732673505</v>
      </c>
      <c r="H57" s="589">
        <v>0</v>
      </c>
      <c r="I57" s="589">
        <v>5154.7400873762881</v>
      </c>
      <c r="J57" s="589">
        <v>340064.31875587528</v>
      </c>
      <c r="K57" s="589">
        <v>29367.739999999991</v>
      </c>
      <c r="L57" s="589">
        <v>6854.6801081567683</v>
      </c>
      <c r="M57" s="589">
        <v>0</v>
      </c>
      <c r="N57" s="589">
        <v>10.818375326747578</v>
      </c>
      <c r="O57" s="589">
        <v>8223.4514515161954</v>
      </c>
      <c r="P57" s="589">
        <f t="shared" si="2"/>
        <v>23546.32313864087</v>
      </c>
      <c r="Q57" s="589">
        <v>0</v>
      </c>
      <c r="R57" s="589">
        <v>23546.32313864087</v>
      </c>
      <c r="S57" s="589">
        <v>0</v>
      </c>
      <c r="T57" s="589">
        <v>0</v>
      </c>
      <c r="U57" s="589">
        <v>0</v>
      </c>
      <c r="V57" s="589">
        <v>0</v>
      </c>
      <c r="W57" s="589">
        <v>0</v>
      </c>
      <c r="X57" s="589">
        <v>0</v>
      </c>
    </row>
    <row r="58" spans="1:24" ht="12.75" customHeight="1">
      <c r="A58" s="79">
        <v>52</v>
      </c>
      <c r="B58" s="98" t="s">
        <v>221</v>
      </c>
      <c r="C58" s="387" t="s">
        <v>365</v>
      </c>
      <c r="D58" s="651">
        <f t="shared" si="0"/>
        <v>23689.897747296163</v>
      </c>
      <c r="E58" s="589">
        <v>0</v>
      </c>
      <c r="F58" s="589">
        <v>0</v>
      </c>
      <c r="G58" s="589">
        <f t="shared" si="1"/>
        <v>22059.294893601669</v>
      </c>
      <c r="H58" s="589">
        <v>0</v>
      </c>
      <c r="I58" s="589">
        <v>30.191156946873679</v>
      </c>
      <c r="J58" s="589">
        <v>21636.278412418946</v>
      </c>
      <c r="K58" s="589">
        <v>0</v>
      </c>
      <c r="L58" s="589">
        <v>392.76019758700249</v>
      </c>
      <c r="M58" s="589">
        <v>0</v>
      </c>
      <c r="N58" s="589">
        <v>6.5126648849184093E-2</v>
      </c>
      <c r="O58" s="589">
        <v>370.04575072316027</v>
      </c>
      <c r="P58" s="589">
        <f t="shared" si="2"/>
        <v>1260.5571029713358</v>
      </c>
      <c r="Q58" s="589">
        <v>0</v>
      </c>
      <c r="R58" s="589">
        <v>1260.5571029713358</v>
      </c>
      <c r="S58" s="589">
        <v>0</v>
      </c>
      <c r="T58" s="589">
        <v>0</v>
      </c>
      <c r="U58" s="589">
        <v>0</v>
      </c>
      <c r="V58" s="589">
        <v>0</v>
      </c>
      <c r="W58" s="589">
        <v>0</v>
      </c>
      <c r="X58" s="589">
        <v>0</v>
      </c>
    </row>
    <row r="59" spans="1:24" ht="12.75" customHeight="1">
      <c r="A59" s="79">
        <v>53</v>
      </c>
      <c r="B59" s="98" t="s">
        <v>222</v>
      </c>
      <c r="C59" s="387" t="s">
        <v>366</v>
      </c>
      <c r="D59" s="651">
        <f t="shared" si="0"/>
        <v>149972.07670584987</v>
      </c>
      <c r="E59" s="589">
        <v>0</v>
      </c>
      <c r="F59" s="589">
        <v>0</v>
      </c>
      <c r="G59" s="589">
        <f t="shared" si="1"/>
        <v>140102.30083591375</v>
      </c>
      <c r="H59" s="589">
        <v>0</v>
      </c>
      <c r="I59" s="589">
        <v>2273.0241624146588</v>
      </c>
      <c r="J59" s="589">
        <v>137774.36580915892</v>
      </c>
      <c r="K59" s="589">
        <v>0</v>
      </c>
      <c r="L59" s="589">
        <v>50.007625729210375</v>
      </c>
      <c r="M59" s="589">
        <v>0</v>
      </c>
      <c r="N59" s="589">
        <v>4.9032386109542374</v>
      </c>
      <c r="O59" s="589">
        <v>546.44618831943774</v>
      </c>
      <c r="P59" s="589">
        <f t="shared" si="2"/>
        <v>9323.3296816166767</v>
      </c>
      <c r="Q59" s="589">
        <v>0</v>
      </c>
      <c r="R59" s="589">
        <v>9323.3296816166767</v>
      </c>
      <c r="S59" s="589">
        <v>0</v>
      </c>
      <c r="T59" s="589">
        <v>0</v>
      </c>
      <c r="U59" s="589">
        <v>0</v>
      </c>
      <c r="V59" s="589">
        <v>0</v>
      </c>
      <c r="W59" s="589">
        <v>0</v>
      </c>
      <c r="X59" s="589">
        <v>0</v>
      </c>
    </row>
    <row r="60" spans="1:24" ht="12.75" customHeight="1">
      <c r="A60" s="79">
        <v>54</v>
      </c>
      <c r="B60" s="98">
        <v>50</v>
      </c>
      <c r="C60" s="387" t="s">
        <v>173</v>
      </c>
      <c r="D60" s="651">
        <f t="shared" si="0"/>
        <v>15889.284652640636</v>
      </c>
      <c r="E60" s="589">
        <v>0</v>
      </c>
      <c r="F60" s="589">
        <v>0</v>
      </c>
      <c r="G60" s="589">
        <f t="shared" si="1"/>
        <v>14381.830153273362</v>
      </c>
      <c r="H60" s="589">
        <v>0</v>
      </c>
      <c r="I60" s="589">
        <v>67.059929495515135</v>
      </c>
      <c r="J60" s="589">
        <v>14314.625565907074</v>
      </c>
      <c r="K60" s="589">
        <v>0</v>
      </c>
      <c r="L60" s="589">
        <v>0</v>
      </c>
      <c r="M60" s="589">
        <v>0</v>
      </c>
      <c r="N60" s="589">
        <v>0.1446578707729087</v>
      </c>
      <c r="O60" s="589">
        <v>0.19192941394216645</v>
      </c>
      <c r="P60" s="589">
        <f t="shared" si="2"/>
        <v>1507.2625699533314</v>
      </c>
      <c r="Q60" s="589">
        <v>0</v>
      </c>
      <c r="R60" s="589">
        <v>1507.2625699533314</v>
      </c>
      <c r="S60" s="589">
        <v>0</v>
      </c>
      <c r="T60" s="589">
        <v>0</v>
      </c>
      <c r="U60" s="589">
        <v>0</v>
      </c>
      <c r="V60" s="589">
        <v>0</v>
      </c>
      <c r="W60" s="589">
        <v>0</v>
      </c>
      <c r="X60" s="589">
        <v>0</v>
      </c>
    </row>
    <row r="61" spans="1:24" ht="12.75" customHeight="1">
      <c r="A61" s="79">
        <v>55</v>
      </c>
      <c r="B61" s="98">
        <v>51</v>
      </c>
      <c r="C61" s="387" t="s">
        <v>174</v>
      </c>
      <c r="D61" s="651">
        <f t="shared" si="0"/>
        <v>41638.928293450022</v>
      </c>
      <c r="E61" s="589">
        <v>0</v>
      </c>
      <c r="F61" s="589">
        <v>0</v>
      </c>
      <c r="G61" s="589">
        <f t="shared" si="1"/>
        <v>40604.90755343312</v>
      </c>
      <c r="H61" s="589">
        <v>0</v>
      </c>
      <c r="I61" s="589">
        <v>235.85995702196595</v>
      </c>
      <c r="J61" s="589">
        <v>10981.096899607945</v>
      </c>
      <c r="K61" s="589">
        <v>29367.739999999991</v>
      </c>
      <c r="L61" s="589">
        <v>20.003050291684151</v>
      </c>
      <c r="M61" s="589">
        <v>0</v>
      </c>
      <c r="N61" s="589">
        <v>0.20764651153444116</v>
      </c>
      <c r="O61" s="589">
        <v>20.273303852725814</v>
      </c>
      <c r="P61" s="589">
        <f t="shared" si="2"/>
        <v>1013.7474361641712</v>
      </c>
      <c r="Q61" s="589">
        <v>0</v>
      </c>
      <c r="R61" s="589">
        <v>1013.7474361641712</v>
      </c>
      <c r="S61" s="589">
        <v>0</v>
      </c>
      <c r="T61" s="589">
        <v>0</v>
      </c>
      <c r="U61" s="589">
        <v>0</v>
      </c>
      <c r="V61" s="589">
        <v>0</v>
      </c>
      <c r="W61" s="589">
        <v>0</v>
      </c>
      <c r="X61" s="589">
        <v>0</v>
      </c>
    </row>
    <row r="62" spans="1:24" ht="12.75" customHeight="1">
      <c r="A62" s="79">
        <v>56</v>
      </c>
      <c r="B62" s="98">
        <v>52</v>
      </c>
      <c r="C62" s="387" t="s">
        <v>367</v>
      </c>
      <c r="D62" s="651">
        <f t="shared" si="0"/>
        <v>134512.43249468939</v>
      </c>
      <c r="E62" s="589">
        <v>0</v>
      </c>
      <c r="F62" s="589">
        <v>0</v>
      </c>
      <c r="G62" s="589">
        <f t="shared" si="1"/>
        <v>121095.97478121641</v>
      </c>
      <c r="H62" s="589">
        <v>0</v>
      </c>
      <c r="I62" s="589">
        <v>1100.7903481280998</v>
      </c>
      <c r="J62" s="589">
        <v>115344.53248664293</v>
      </c>
      <c r="K62" s="589">
        <v>0</v>
      </c>
      <c r="L62" s="589">
        <v>4648.2773840334376</v>
      </c>
      <c r="M62" s="589">
        <v>0</v>
      </c>
      <c r="N62" s="589">
        <v>2.3745624119427302</v>
      </c>
      <c r="O62" s="589">
        <v>5592.5362586232977</v>
      </c>
      <c r="P62" s="589">
        <f t="shared" si="2"/>
        <v>7823.9214548496939</v>
      </c>
      <c r="Q62" s="589">
        <v>0</v>
      </c>
      <c r="R62" s="589">
        <v>7823.9214548496939</v>
      </c>
      <c r="S62" s="589">
        <v>0</v>
      </c>
      <c r="T62" s="589">
        <v>0</v>
      </c>
      <c r="U62" s="589">
        <v>0</v>
      </c>
      <c r="V62" s="589">
        <v>0</v>
      </c>
      <c r="W62" s="589">
        <v>0</v>
      </c>
      <c r="X62" s="589">
        <v>0</v>
      </c>
    </row>
    <row r="63" spans="1:24" ht="12.75" customHeight="1">
      <c r="A63" s="79">
        <v>57</v>
      </c>
      <c r="B63" s="98">
        <v>53</v>
      </c>
      <c r="C63" s="387" t="s">
        <v>368</v>
      </c>
      <c r="D63" s="651">
        <f t="shared" si="0"/>
        <v>47519.452022966063</v>
      </c>
      <c r="E63" s="589">
        <v>0</v>
      </c>
      <c r="F63" s="589">
        <v>0</v>
      </c>
      <c r="G63" s="589">
        <f t="shared" si="1"/>
        <v>43207.989109296766</v>
      </c>
      <c r="H63" s="589">
        <v>0</v>
      </c>
      <c r="I63" s="589">
        <v>1447.8145333691746</v>
      </c>
      <c r="J63" s="589">
        <v>40013.419582139468</v>
      </c>
      <c r="K63" s="589">
        <v>0</v>
      </c>
      <c r="L63" s="589">
        <v>1743.6318505154345</v>
      </c>
      <c r="M63" s="589">
        <v>0</v>
      </c>
      <c r="N63" s="589">
        <v>3.123143272694076</v>
      </c>
      <c r="O63" s="589">
        <v>1693.9580205836319</v>
      </c>
      <c r="P63" s="589">
        <f t="shared" si="2"/>
        <v>2617.5048930856638</v>
      </c>
      <c r="Q63" s="589">
        <v>0</v>
      </c>
      <c r="R63" s="589">
        <v>2617.5048930856638</v>
      </c>
      <c r="S63" s="589">
        <v>0</v>
      </c>
      <c r="T63" s="589">
        <v>0</v>
      </c>
      <c r="U63" s="589">
        <v>0</v>
      </c>
      <c r="V63" s="589">
        <v>0</v>
      </c>
      <c r="W63" s="589">
        <v>0</v>
      </c>
      <c r="X63" s="589">
        <v>0</v>
      </c>
    </row>
    <row r="64" spans="1:24" ht="12.75" customHeight="1">
      <c r="A64" s="79">
        <v>58</v>
      </c>
      <c r="B64" s="98" t="s">
        <v>225</v>
      </c>
      <c r="C64" s="385" t="s">
        <v>369</v>
      </c>
      <c r="D64" s="651">
        <f t="shared" si="0"/>
        <v>57770.548828924118</v>
      </c>
      <c r="E64" s="589">
        <v>399.57729672888178</v>
      </c>
      <c r="F64" s="589">
        <v>10.04355077144999</v>
      </c>
      <c r="G64" s="589">
        <f t="shared" si="1"/>
        <v>31555.54111727095</v>
      </c>
      <c r="H64" s="589">
        <v>0</v>
      </c>
      <c r="I64" s="589">
        <v>1432.8536510206627</v>
      </c>
      <c r="J64" s="589">
        <v>1843.4332378255574</v>
      </c>
      <c r="K64" s="589">
        <v>0</v>
      </c>
      <c r="L64" s="589">
        <v>24321.723357917632</v>
      </c>
      <c r="M64" s="589">
        <v>0</v>
      </c>
      <c r="N64" s="589">
        <v>3957.5308705070997</v>
      </c>
      <c r="O64" s="589">
        <v>25681.279016953213</v>
      </c>
      <c r="P64" s="589">
        <f t="shared" si="2"/>
        <v>124.1078471996193</v>
      </c>
      <c r="Q64" s="589">
        <v>0</v>
      </c>
      <c r="R64" s="589">
        <v>124.1078471996193</v>
      </c>
      <c r="S64" s="589">
        <v>0</v>
      </c>
      <c r="T64" s="589">
        <v>0</v>
      </c>
      <c r="U64" s="589">
        <v>0</v>
      </c>
      <c r="V64" s="589">
        <v>0</v>
      </c>
      <c r="W64" s="589">
        <v>0</v>
      </c>
      <c r="X64" s="589">
        <v>0</v>
      </c>
    </row>
    <row r="65" spans="1:25" ht="12.75" customHeight="1">
      <c r="A65" s="79">
        <v>59</v>
      </c>
      <c r="B65" s="98" t="s">
        <v>674</v>
      </c>
      <c r="C65" s="385" t="s">
        <v>227</v>
      </c>
      <c r="D65" s="651">
        <f t="shared" si="0"/>
        <v>69480.09587701672</v>
      </c>
      <c r="E65" s="589">
        <v>0</v>
      </c>
      <c r="F65" s="589">
        <v>0</v>
      </c>
      <c r="G65" s="589">
        <f t="shared" si="1"/>
        <v>51217.801875203877</v>
      </c>
      <c r="H65" s="589">
        <v>0</v>
      </c>
      <c r="I65" s="589">
        <v>4223.5278034513694</v>
      </c>
      <c r="J65" s="589">
        <v>34026.311110306044</v>
      </c>
      <c r="K65" s="589">
        <v>0</v>
      </c>
      <c r="L65" s="589">
        <v>12958.852207173477</v>
      </c>
      <c r="M65" s="589">
        <v>0</v>
      </c>
      <c r="N65" s="589">
        <v>9.1107542729867568</v>
      </c>
      <c r="O65" s="589">
        <v>15734.302412577399</v>
      </c>
      <c r="P65" s="589">
        <f t="shared" si="2"/>
        <v>2527.9915892354516</v>
      </c>
      <c r="Q65" s="589">
        <v>0</v>
      </c>
      <c r="R65" s="589">
        <v>2527.9915892354516</v>
      </c>
      <c r="S65" s="589">
        <v>0</v>
      </c>
      <c r="T65" s="589">
        <v>0</v>
      </c>
      <c r="U65" s="589">
        <v>0</v>
      </c>
      <c r="V65" s="589">
        <v>0</v>
      </c>
      <c r="W65" s="589">
        <v>0</v>
      </c>
      <c r="X65" s="589">
        <v>0</v>
      </c>
    </row>
    <row r="66" spans="1:25" ht="12.75" customHeight="1">
      <c r="A66" s="79">
        <v>60</v>
      </c>
      <c r="B66" s="98" t="s">
        <v>675</v>
      </c>
      <c r="C66" s="385" t="s">
        <v>61</v>
      </c>
      <c r="D66" s="651">
        <f t="shared" si="0"/>
        <v>30450.169876766315</v>
      </c>
      <c r="E66" s="589">
        <v>0</v>
      </c>
      <c r="F66" s="589">
        <v>0</v>
      </c>
      <c r="G66" s="589">
        <f t="shared" si="1"/>
        <v>16397.526953263787</v>
      </c>
      <c r="H66" s="589">
        <v>0</v>
      </c>
      <c r="I66" s="589">
        <v>1184.783633935361</v>
      </c>
      <c r="J66" s="589">
        <v>1947.3285925810151</v>
      </c>
      <c r="K66" s="589">
        <v>0</v>
      </c>
      <c r="L66" s="589">
        <v>13262.858978790306</v>
      </c>
      <c r="M66" s="589">
        <v>0</v>
      </c>
      <c r="N66" s="589">
        <v>2.555747957103665</v>
      </c>
      <c r="O66" s="589">
        <v>13901.863492845698</v>
      </c>
      <c r="P66" s="589">
        <f t="shared" si="2"/>
        <v>150.77943065682868</v>
      </c>
      <c r="Q66" s="589">
        <v>0</v>
      </c>
      <c r="R66" s="589">
        <v>150.77943065682868</v>
      </c>
      <c r="S66" s="589">
        <v>0</v>
      </c>
      <c r="T66" s="589">
        <v>0</v>
      </c>
      <c r="U66" s="589">
        <v>0</v>
      </c>
      <c r="V66" s="589">
        <v>0</v>
      </c>
      <c r="W66" s="589">
        <v>0</v>
      </c>
      <c r="X66" s="589">
        <v>0</v>
      </c>
    </row>
    <row r="67" spans="1:25" ht="12.75" customHeight="1">
      <c r="A67" s="79">
        <v>61</v>
      </c>
      <c r="B67" s="98" t="s">
        <v>676</v>
      </c>
      <c r="C67" s="385" t="s">
        <v>370</v>
      </c>
      <c r="D67" s="651">
        <f t="shared" si="0"/>
        <v>15839.281599030401</v>
      </c>
      <c r="E67" s="589">
        <v>0</v>
      </c>
      <c r="F67" s="589">
        <v>0</v>
      </c>
      <c r="G67" s="589">
        <f t="shared" si="1"/>
        <v>12316.888780915275</v>
      </c>
      <c r="H67" s="589">
        <v>0</v>
      </c>
      <c r="I67" s="589">
        <v>2387.0673124888294</v>
      </c>
      <c r="J67" s="589">
        <v>7291.6324017255756</v>
      </c>
      <c r="K67" s="589">
        <v>0</v>
      </c>
      <c r="L67" s="589">
        <v>2633.0398206844498</v>
      </c>
      <c r="M67" s="589">
        <v>0</v>
      </c>
      <c r="N67" s="589">
        <v>5.1492460164208378</v>
      </c>
      <c r="O67" s="589">
        <v>3066.4956716637435</v>
      </c>
      <c r="P67" s="589">
        <f t="shared" si="2"/>
        <v>455.89714645138133</v>
      </c>
      <c r="Q67" s="589">
        <v>0</v>
      </c>
      <c r="R67" s="589">
        <v>455.89714645138133</v>
      </c>
      <c r="S67" s="589">
        <v>0</v>
      </c>
      <c r="T67" s="589">
        <v>0</v>
      </c>
      <c r="U67" s="589">
        <v>0</v>
      </c>
      <c r="V67" s="589">
        <v>0</v>
      </c>
      <c r="W67" s="589">
        <v>0</v>
      </c>
      <c r="X67" s="589">
        <v>0</v>
      </c>
    </row>
    <row r="68" spans="1:25" ht="12.75" customHeight="1">
      <c r="A68" s="79">
        <v>62</v>
      </c>
      <c r="B68" s="98" t="s">
        <v>677</v>
      </c>
      <c r="C68" s="385" t="s">
        <v>228</v>
      </c>
      <c r="D68" s="651">
        <f t="shared" si="0"/>
        <v>113690.44619824707</v>
      </c>
      <c r="E68" s="589">
        <v>0</v>
      </c>
      <c r="F68" s="589">
        <v>0</v>
      </c>
      <c r="G68" s="589">
        <f t="shared" si="1"/>
        <v>93078.064377822026</v>
      </c>
      <c r="H68" s="589">
        <v>0</v>
      </c>
      <c r="I68" s="589">
        <v>21650.19228494764</v>
      </c>
      <c r="J68" s="589">
        <v>52887.740616945186</v>
      </c>
      <c r="K68" s="589">
        <v>0</v>
      </c>
      <c r="L68" s="589">
        <v>17078.568910905276</v>
      </c>
      <c r="M68" s="589">
        <v>2.5600000000000005</v>
      </c>
      <c r="N68" s="589">
        <v>1459.002565023932</v>
      </c>
      <c r="O68" s="589">
        <v>17710.024605745977</v>
      </c>
      <c r="P68" s="589">
        <f t="shared" si="2"/>
        <v>2902.3572146790634</v>
      </c>
      <c r="Q68" s="589">
        <v>0</v>
      </c>
      <c r="R68" s="589">
        <v>2902.3572146790634</v>
      </c>
      <c r="S68" s="589">
        <v>0</v>
      </c>
      <c r="T68" s="589">
        <v>0</v>
      </c>
      <c r="U68" s="589">
        <v>0</v>
      </c>
      <c r="V68" s="589">
        <v>0</v>
      </c>
      <c r="W68" s="589">
        <v>0</v>
      </c>
      <c r="X68" s="589">
        <v>0</v>
      </c>
    </row>
    <row r="69" spans="1:25" ht="12.75" customHeight="1">
      <c r="A69" s="79">
        <v>63</v>
      </c>
      <c r="B69" s="98" t="s">
        <v>678</v>
      </c>
      <c r="C69" s="385" t="s">
        <v>229</v>
      </c>
      <c r="D69" s="651">
        <f t="shared" si="0"/>
        <v>66071.938046977535</v>
      </c>
      <c r="E69" s="589">
        <v>0</v>
      </c>
      <c r="F69" s="589">
        <v>0</v>
      </c>
      <c r="G69" s="589">
        <f t="shared" si="1"/>
        <v>60633.224974265169</v>
      </c>
      <c r="H69" s="589">
        <v>0</v>
      </c>
      <c r="I69" s="589">
        <v>1282.5546308597052</v>
      </c>
      <c r="J69" s="589">
        <v>55329.213815224866</v>
      </c>
      <c r="K69" s="589">
        <v>0</v>
      </c>
      <c r="L69" s="589">
        <v>4018.6898741825166</v>
      </c>
      <c r="M69" s="589">
        <v>0</v>
      </c>
      <c r="N69" s="589">
        <v>2.7666539980855021</v>
      </c>
      <c r="O69" s="589">
        <v>5013.1202129130297</v>
      </c>
      <c r="P69" s="589">
        <f t="shared" si="2"/>
        <v>425.59285979932753</v>
      </c>
      <c r="Q69" s="589">
        <v>0</v>
      </c>
      <c r="R69" s="589">
        <v>425.59285979932753</v>
      </c>
      <c r="S69" s="589">
        <v>0</v>
      </c>
      <c r="T69" s="589">
        <v>0</v>
      </c>
      <c r="U69" s="589">
        <v>0</v>
      </c>
      <c r="V69" s="589">
        <v>0</v>
      </c>
      <c r="W69" s="589">
        <v>0</v>
      </c>
      <c r="X69" s="589">
        <v>0</v>
      </c>
    </row>
    <row r="70" spans="1:25" ht="12.75" customHeight="1">
      <c r="A70" s="79">
        <v>64</v>
      </c>
      <c r="B70" s="98" t="s">
        <v>679</v>
      </c>
      <c r="C70" s="385" t="s">
        <v>371</v>
      </c>
      <c r="D70" s="651">
        <f t="shared" si="0"/>
        <v>103431.79132801466</v>
      </c>
      <c r="E70" s="589">
        <v>1481.3142630429275</v>
      </c>
      <c r="F70" s="589">
        <v>1455.7384843123964</v>
      </c>
      <c r="G70" s="589">
        <f t="shared" si="1"/>
        <v>69395.996372432652</v>
      </c>
      <c r="H70" s="589">
        <v>0</v>
      </c>
      <c r="I70" s="589">
        <v>10154.311206503087</v>
      </c>
      <c r="J70" s="589">
        <v>18318.627909581784</v>
      </c>
      <c r="K70" s="589">
        <v>2200</v>
      </c>
      <c r="L70" s="589">
        <v>35297.623892807314</v>
      </c>
      <c r="M70" s="589">
        <v>28.799999999999997</v>
      </c>
      <c r="N70" s="589">
        <v>3396.6333635404585</v>
      </c>
      <c r="O70" s="589">
        <v>30636.072047310066</v>
      </c>
      <c r="P70" s="589">
        <f t="shared" si="2"/>
        <v>462.67016091662441</v>
      </c>
      <c r="Q70" s="589">
        <v>0</v>
      </c>
      <c r="R70" s="589">
        <v>462.67016091662441</v>
      </c>
      <c r="S70" s="589">
        <v>0</v>
      </c>
      <c r="T70" s="589">
        <v>0</v>
      </c>
      <c r="U70" s="589">
        <v>0</v>
      </c>
      <c r="V70" s="589">
        <v>0</v>
      </c>
      <c r="W70" s="589">
        <v>0</v>
      </c>
      <c r="X70" s="589">
        <v>0</v>
      </c>
    </row>
    <row r="71" spans="1:25" ht="12.75" customHeight="1">
      <c r="A71" s="79">
        <v>65</v>
      </c>
      <c r="B71" s="98" t="s">
        <v>231</v>
      </c>
      <c r="C71" s="385" t="s">
        <v>258</v>
      </c>
      <c r="D71" s="651">
        <f t="shared" si="0"/>
        <v>76193.231064418767</v>
      </c>
      <c r="E71" s="589">
        <v>242.22154304298732</v>
      </c>
      <c r="F71" s="589">
        <v>6.0883448219077954</v>
      </c>
      <c r="G71" s="589">
        <f t="shared" si="1"/>
        <v>24177.043356847389</v>
      </c>
      <c r="H71" s="589">
        <v>0</v>
      </c>
      <c r="I71" s="589">
        <v>267.50624704820007</v>
      </c>
      <c r="J71" s="589">
        <v>1247.4654000629553</v>
      </c>
      <c r="K71" s="589">
        <v>0</v>
      </c>
      <c r="L71" s="589">
        <v>22650.934660454976</v>
      </c>
      <c r="M71" s="589">
        <v>10.560000000000002</v>
      </c>
      <c r="N71" s="589">
        <v>0.57704928125569088</v>
      </c>
      <c r="O71" s="589">
        <v>51675.086667768097</v>
      </c>
      <c r="P71" s="589">
        <f t="shared" si="2"/>
        <v>92.791151938380892</v>
      </c>
      <c r="Q71" s="589">
        <v>0</v>
      </c>
      <c r="R71" s="589">
        <v>92.791151938380892</v>
      </c>
      <c r="S71" s="589">
        <v>0</v>
      </c>
      <c r="T71" s="589">
        <v>0</v>
      </c>
      <c r="U71" s="589">
        <v>0</v>
      </c>
      <c r="V71" s="589">
        <v>0</v>
      </c>
      <c r="W71" s="589">
        <v>0</v>
      </c>
      <c r="X71" s="589">
        <v>0</v>
      </c>
    </row>
    <row r="72" spans="1:25" ht="12.75" customHeight="1">
      <c r="A72" s="79">
        <v>66</v>
      </c>
      <c r="B72" s="98" t="s">
        <v>232</v>
      </c>
      <c r="C72" s="385" t="s">
        <v>372</v>
      </c>
      <c r="D72" s="651">
        <f>SUM(E72:G72,O72:P72,U72:X72)</f>
        <v>99029.03576106274</v>
      </c>
      <c r="E72" s="589">
        <v>1301.941253727302</v>
      </c>
      <c r="F72" s="589">
        <v>32.724864976820044</v>
      </c>
      <c r="G72" s="589">
        <f t="shared" ref="G72:G73" si="3">SUM(H72:N72)</f>
        <v>33460.498008239687</v>
      </c>
      <c r="H72" s="589">
        <v>0</v>
      </c>
      <c r="I72" s="589">
        <v>2421.8822657208575</v>
      </c>
      <c r="J72" s="589">
        <v>3726.6306481114802</v>
      </c>
      <c r="K72" s="589">
        <v>0</v>
      </c>
      <c r="L72" s="589">
        <v>27301.64074755137</v>
      </c>
      <c r="M72" s="589">
        <v>5.120000000000001</v>
      </c>
      <c r="N72" s="589">
        <v>5.2243468559757078</v>
      </c>
      <c r="O72" s="589">
        <v>64009.897712646773</v>
      </c>
      <c r="P72" s="589">
        <f>SUM(Q72:T72)</f>
        <v>223.97392147216181</v>
      </c>
      <c r="Q72" s="589">
        <v>0</v>
      </c>
      <c r="R72" s="589">
        <v>223.97392147216181</v>
      </c>
      <c r="S72" s="589">
        <v>0</v>
      </c>
      <c r="T72" s="589">
        <v>0</v>
      </c>
      <c r="U72" s="589">
        <v>0</v>
      </c>
      <c r="V72" s="589">
        <v>0</v>
      </c>
      <c r="W72" s="589">
        <v>0</v>
      </c>
      <c r="X72" s="589">
        <v>0</v>
      </c>
    </row>
    <row r="73" spans="1:25" ht="12.75" customHeight="1">
      <c r="A73" s="79">
        <v>67</v>
      </c>
      <c r="B73" s="98" t="s">
        <v>233</v>
      </c>
      <c r="C73" s="385" t="s">
        <v>234</v>
      </c>
      <c r="D73" s="651">
        <f>SUM(E73:G73,O73:P73,U73:X73)</f>
        <v>115339.37771379226</v>
      </c>
      <c r="E73" s="589">
        <v>159.72616002178535</v>
      </c>
      <c r="F73" s="589">
        <v>4.0147871534253579</v>
      </c>
      <c r="G73" s="589">
        <f t="shared" si="3"/>
        <v>69883.465623755677</v>
      </c>
      <c r="H73" s="589">
        <v>0</v>
      </c>
      <c r="I73" s="589">
        <v>4615.5162149301777</v>
      </c>
      <c r="J73" s="589">
        <v>41064.949092019255</v>
      </c>
      <c r="K73" s="589">
        <v>0</v>
      </c>
      <c r="L73" s="589">
        <v>24190.803987397718</v>
      </c>
      <c r="M73" s="589">
        <v>2.2400000000000002</v>
      </c>
      <c r="N73" s="589">
        <v>9.9563294085223735</v>
      </c>
      <c r="O73" s="589">
        <v>42868.500126603176</v>
      </c>
      <c r="P73" s="589">
        <f>SUM(Q73:T73)</f>
        <v>2423.6710162582026</v>
      </c>
      <c r="Q73" s="589">
        <v>0</v>
      </c>
      <c r="R73" s="589">
        <v>2423.6710162582026</v>
      </c>
      <c r="S73" s="589">
        <v>0</v>
      </c>
      <c r="T73" s="589">
        <v>0</v>
      </c>
      <c r="U73" s="589">
        <v>0</v>
      </c>
      <c r="V73" s="589">
        <v>0</v>
      </c>
      <c r="W73" s="589">
        <v>0</v>
      </c>
      <c r="X73" s="589">
        <v>0</v>
      </c>
    </row>
    <row r="74" spans="1:25" ht="5.25" customHeight="1">
      <c r="A74" s="64"/>
      <c r="B74" s="90"/>
      <c r="C74" s="389"/>
      <c r="D74" s="409"/>
      <c r="E74" s="370"/>
      <c r="F74" s="370"/>
      <c r="G74" s="370"/>
      <c r="H74" s="370"/>
      <c r="I74" s="370"/>
      <c r="J74" s="370"/>
      <c r="K74" s="370"/>
      <c r="L74" s="370"/>
      <c r="M74" s="370"/>
      <c r="N74" s="370"/>
      <c r="O74" s="370"/>
      <c r="P74" s="370"/>
      <c r="Q74" s="370"/>
      <c r="R74" s="390"/>
      <c r="S74" s="423"/>
      <c r="T74" s="423"/>
      <c r="U74" s="423"/>
      <c r="V74" s="423"/>
      <c r="W74" s="423"/>
      <c r="X74" s="424"/>
    </row>
    <row r="75" spans="1:25" s="373" customFormat="1" ht="12.75" customHeight="1">
      <c r="A75" s="79">
        <v>68</v>
      </c>
      <c r="B75" s="80"/>
      <c r="C75" s="320" t="s">
        <v>736</v>
      </c>
      <c r="D75" s="652">
        <f>SUM(E75:G75)+SUM(O75:P75)+SUM(U75:X75)</f>
        <v>8081786.320717223</v>
      </c>
      <c r="E75" s="590">
        <f t="shared" ref="E75:W75" si="4">SUM(E64:E73)+SUM(E57+E53+E50+E45+E42+E15+E11+E7)</f>
        <v>1609758.3762196524</v>
      </c>
      <c r="F75" s="590">
        <f t="shared" si="4"/>
        <v>1570779.0577599998</v>
      </c>
      <c r="G75" s="590">
        <f t="shared" si="4"/>
        <v>1952920.1890811664</v>
      </c>
      <c r="H75" s="590">
        <f t="shared" si="4"/>
        <v>0</v>
      </c>
      <c r="I75" s="590">
        <f t="shared" si="4"/>
        <v>102611.43171750424</v>
      </c>
      <c r="J75" s="590">
        <f t="shared" si="4"/>
        <v>899199.81367814972</v>
      </c>
      <c r="K75" s="590">
        <f t="shared" si="4"/>
        <v>31567.739999999991</v>
      </c>
      <c r="L75" s="590">
        <f t="shared" si="4"/>
        <v>418689.58300412702</v>
      </c>
      <c r="M75" s="590">
        <f t="shared" si="4"/>
        <v>165907.1</v>
      </c>
      <c r="N75" s="590">
        <f t="shared" si="4"/>
        <v>334944.52068138547</v>
      </c>
      <c r="O75" s="590">
        <f t="shared" si="4"/>
        <v>2193059.7359318323</v>
      </c>
      <c r="P75" s="590">
        <f>SUM(Q75:T75)</f>
        <v>580245.56172457174</v>
      </c>
      <c r="Q75" s="590">
        <f t="shared" si="4"/>
        <v>0</v>
      </c>
      <c r="R75" s="590">
        <f t="shared" si="4"/>
        <v>368999.85672457179</v>
      </c>
      <c r="S75" s="590">
        <f t="shared" si="4"/>
        <v>0</v>
      </c>
      <c r="T75" s="590">
        <f t="shared" si="4"/>
        <v>211245.70500000002</v>
      </c>
      <c r="U75" s="590">
        <f t="shared" si="4"/>
        <v>0</v>
      </c>
      <c r="V75" s="590">
        <f t="shared" si="4"/>
        <v>0</v>
      </c>
      <c r="W75" s="590">
        <f t="shared" si="4"/>
        <v>0</v>
      </c>
      <c r="X75" s="653">
        <f>X7+X11+X15+X42+X45+X50+X53+X57+SUM(X64:X73)</f>
        <v>175023.4</v>
      </c>
      <c r="Y75" s="372"/>
    </row>
    <row r="76" spans="1:25" s="368" customFormat="1" ht="12.75" customHeight="1">
      <c r="A76" s="79">
        <v>69</v>
      </c>
      <c r="B76" s="81"/>
      <c r="C76" s="384" t="s">
        <v>37</v>
      </c>
      <c r="D76" s="651">
        <v>3277371.7418264202</v>
      </c>
      <c r="E76" s="589">
        <v>15407.450999999999</v>
      </c>
      <c r="F76" s="589">
        <v>16997.740000000002</v>
      </c>
      <c r="G76" s="589">
        <v>2047712.173134763</v>
      </c>
      <c r="H76" s="589">
        <v>0</v>
      </c>
      <c r="I76" s="589">
        <v>1006723.0022271086</v>
      </c>
      <c r="J76" s="589">
        <v>383233.27459316695</v>
      </c>
      <c r="K76" s="589">
        <v>0</v>
      </c>
      <c r="L76" s="589">
        <v>628974.41699587298</v>
      </c>
      <c r="M76" s="589">
        <v>0</v>
      </c>
      <c r="N76" s="589">
        <v>28781.47931861454</v>
      </c>
      <c r="O76" s="589">
        <v>987824.83657399938</v>
      </c>
      <c r="P76" s="589">
        <v>209429.54111765733</v>
      </c>
      <c r="Q76" s="589">
        <v>0</v>
      </c>
      <c r="R76" s="589">
        <v>209429.54111765733</v>
      </c>
      <c r="S76" s="589">
        <v>0</v>
      </c>
      <c r="T76" s="589">
        <v>0</v>
      </c>
      <c r="U76" s="589">
        <v>0</v>
      </c>
      <c r="V76" s="589">
        <v>0</v>
      </c>
      <c r="W76" s="589">
        <v>0</v>
      </c>
      <c r="X76" s="589">
        <v>0</v>
      </c>
      <c r="Y76" s="374"/>
    </row>
    <row r="77" spans="1:25" s="373" customFormat="1" ht="12.75" customHeight="1">
      <c r="A77" s="79">
        <v>70</v>
      </c>
      <c r="B77" s="205"/>
      <c r="C77" s="74" t="s">
        <v>1171</v>
      </c>
      <c r="D77" s="652">
        <f>SUM(D75:D76)</f>
        <v>11359158.062543644</v>
      </c>
      <c r="E77" s="590">
        <f t="shared" ref="E77:X77" si="5">SUM(E75:E76)</f>
        <v>1625165.8272196522</v>
      </c>
      <c r="F77" s="590">
        <f t="shared" si="5"/>
        <v>1587776.7977599998</v>
      </c>
      <c r="G77" s="590">
        <f t="shared" si="5"/>
        <v>4000632.3622159297</v>
      </c>
      <c r="H77" s="590">
        <f t="shared" si="5"/>
        <v>0</v>
      </c>
      <c r="I77" s="590">
        <f t="shared" si="5"/>
        <v>1109334.4339446127</v>
      </c>
      <c r="J77" s="590">
        <f t="shared" si="5"/>
        <v>1282433.0882713166</v>
      </c>
      <c r="K77" s="590">
        <f t="shared" si="5"/>
        <v>31567.739999999991</v>
      </c>
      <c r="L77" s="590">
        <f t="shared" si="5"/>
        <v>1047664</v>
      </c>
      <c r="M77" s="590">
        <f t="shared" si="5"/>
        <v>165907.1</v>
      </c>
      <c r="N77" s="590">
        <f t="shared" si="5"/>
        <v>363726</v>
      </c>
      <c r="O77" s="590">
        <f t="shared" si="5"/>
        <v>3180884.5725058317</v>
      </c>
      <c r="P77" s="590">
        <f t="shared" si="5"/>
        <v>789675.10284222907</v>
      </c>
      <c r="Q77" s="590">
        <f t="shared" si="5"/>
        <v>0</v>
      </c>
      <c r="R77" s="590">
        <f t="shared" si="5"/>
        <v>578429.39784222911</v>
      </c>
      <c r="S77" s="590">
        <f t="shared" si="5"/>
        <v>0</v>
      </c>
      <c r="T77" s="590">
        <f t="shared" si="5"/>
        <v>211245.70500000002</v>
      </c>
      <c r="U77" s="590">
        <f t="shared" si="5"/>
        <v>0</v>
      </c>
      <c r="V77" s="590">
        <f t="shared" si="5"/>
        <v>0</v>
      </c>
      <c r="W77" s="590">
        <f t="shared" si="5"/>
        <v>0</v>
      </c>
      <c r="X77" s="590">
        <f t="shared" si="5"/>
        <v>175023.4</v>
      </c>
      <c r="Y77" s="372"/>
    </row>
    <row r="78" spans="1:25" ht="15" customHeight="1">
      <c r="B78" s="51" t="s">
        <v>754</v>
      </c>
    </row>
    <row r="79" spans="1:25" s="248" customFormat="1" ht="15.6" customHeight="1">
      <c r="A79" s="247"/>
      <c r="B79" s="15" t="s">
        <v>14</v>
      </c>
      <c r="Q79" s="21"/>
      <c r="R79" s="21"/>
      <c r="S79" s="21"/>
      <c r="T79" s="21"/>
      <c r="U79" s="21"/>
      <c r="V79" s="21"/>
      <c r="Y79" s="249"/>
    </row>
    <row r="80" spans="1:25" ht="12.75" customHeight="1">
      <c r="B80" s="31" t="s">
        <v>589</v>
      </c>
    </row>
    <row r="81" spans="2:2" ht="12.75" customHeight="1">
      <c r="B81" s="638" t="s">
        <v>590</v>
      </c>
    </row>
  </sheetData>
  <mergeCells count="13">
    <mergeCell ref="A4:A5"/>
    <mergeCell ref="B4:B5"/>
    <mergeCell ref="C4:C5"/>
    <mergeCell ref="O4:O5"/>
    <mergeCell ref="D4:D5"/>
    <mergeCell ref="E4:E5"/>
    <mergeCell ref="P4:T4"/>
    <mergeCell ref="U4:U5"/>
    <mergeCell ref="V4:V5"/>
    <mergeCell ref="F4:F5"/>
    <mergeCell ref="X4:X5"/>
    <mergeCell ref="W4:W5"/>
    <mergeCell ref="G4:N4"/>
  </mergeCells>
  <phoneticPr fontId="0" type="noConversion"/>
  <pageMargins left="0.39370078740157483" right="0.19685039370078741" top="0.59055118110236227" bottom="0.19685039370078741" header="0.11811023622047245" footer="0.11811023622047245"/>
  <pageSetup paperSize="9" scale="70" fitToWidth="2" orientation="portrait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Y81"/>
  <sheetViews>
    <sheetView workbookViewId="0"/>
  </sheetViews>
  <sheetFormatPr baseColWidth="10" defaultRowHeight="15.95" customHeight="1"/>
  <cols>
    <col min="1" max="1" width="4.140625" style="246" customWidth="1"/>
    <col min="2" max="2" width="8.85546875" style="92" customWidth="1"/>
    <col min="3" max="3" width="51.7109375" style="92" customWidth="1"/>
    <col min="4" max="4" width="11.28515625" style="92" customWidth="1"/>
    <col min="5" max="5" width="10.42578125" style="92" customWidth="1"/>
    <col min="6" max="7" width="11" style="92" customWidth="1"/>
    <col min="8" max="8" width="8.42578125" style="92" customWidth="1"/>
    <col min="9" max="9" width="9.85546875" style="92" customWidth="1"/>
    <col min="10" max="10" width="10.5703125" style="92" customWidth="1"/>
    <col min="11" max="11" width="8.85546875" style="92" customWidth="1"/>
    <col min="12" max="12" width="9.28515625" style="92" customWidth="1"/>
    <col min="13" max="13" width="9.5703125" style="92" customWidth="1"/>
    <col min="14" max="14" width="9.28515625" style="92" customWidth="1"/>
    <col min="15" max="16" width="10.5703125" style="92" customWidth="1"/>
    <col min="17" max="17" width="11.42578125" style="1"/>
    <col min="18" max="18" width="10.5703125" style="1" customWidth="1"/>
    <col min="19" max="19" width="10" style="1" customWidth="1"/>
    <col min="20" max="20" width="10.7109375" style="1" customWidth="1"/>
    <col min="21" max="21" width="7.5703125" style="1" customWidth="1"/>
    <col min="22" max="22" width="7.85546875" style="1" customWidth="1"/>
    <col min="23" max="23" width="8.42578125" style="92" customWidth="1"/>
    <col min="24" max="24" width="9.5703125" style="92" customWidth="1"/>
    <col min="25" max="25" width="12.7109375" style="222" bestFit="1" customWidth="1"/>
    <col min="26" max="16384" width="11.42578125" style="92"/>
  </cols>
  <sheetData>
    <row r="1" spans="1:25" ht="19.5" customHeight="1">
      <c r="A1" s="17" t="s">
        <v>1170</v>
      </c>
      <c r="C1" s="63"/>
      <c r="D1" s="63"/>
      <c r="E1" s="63"/>
      <c r="F1" s="236"/>
      <c r="G1" s="236"/>
      <c r="H1" s="236"/>
      <c r="I1" s="236"/>
      <c r="J1" s="236"/>
      <c r="K1" s="17"/>
      <c r="L1" s="200"/>
    </row>
    <row r="2" spans="1:25" ht="15" customHeight="1">
      <c r="A2" s="155" t="s">
        <v>53</v>
      </c>
      <c r="B2" s="237"/>
      <c r="C2" s="238"/>
      <c r="F2" s="236"/>
      <c r="G2" s="236"/>
      <c r="H2" s="236"/>
      <c r="I2" s="239"/>
      <c r="K2" s="671"/>
      <c r="L2" s="155"/>
    </row>
    <row r="3" spans="1:25" ht="12" customHeight="1">
      <c r="A3" s="240"/>
      <c r="B3" s="20"/>
      <c r="C3" s="241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280"/>
    </row>
    <row r="4" spans="1:25" s="52" customFormat="1" ht="23.25" customHeight="1">
      <c r="A4" s="835" t="s">
        <v>781</v>
      </c>
      <c r="B4" s="836" t="s">
        <v>1012</v>
      </c>
      <c r="C4" s="760" t="s">
        <v>255</v>
      </c>
      <c r="D4" s="765" t="s">
        <v>740</v>
      </c>
      <c r="E4" s="762" t="s">
        <v>749</v>
      </c>
      <c r="F4" s="762" t="s">
        <v>750</v>
      </c>
      <c r="G4" s="770" t="s">
        <v>748</v>
      </c>
      <c r="H4" s="771"/>
      <c r="I4" s="771"/>
      <c r="J4" s="771"/>
      <c r="K4" s="771"/>
      <c r="L4" s="771"/>
      <c r="M4" s="771"/>
      <c r="N4" s="772"/>
      <c r="O4" s="765" t="s">
        <v>738</v>
      </c>
      <c r="P4" s="770" t="s">
        <v>542</v>
      </c>
      <c r="Q4" s="771"/>
      <c r="R4" s="771"/>
      <c r="S4" s="771"/>
      <c r="T4" s="772"/>
      <c r="U4" s="762" t="s">
        <v>575</v>
      </c>
      <c r="V4" s="762" t="s">
        <v>148</v>
      </c>
      <c r="W4" s="757" t="s">
        <v>149</v>
      </c>
      <c r="X4" s="834" t="s">
        <v>706</v>
      </c>
      <c r="Y4" s="50"/>
    </row>
    <row r="5" spans="1:25" s="52" customFormat="1" ht="79.5" customHeight="1">
      <c r="A5" s="835"/>
      <c r="B5" s="836"/>
      <c r="C5" s="761"/>
      <c r="D5" s="766"/>
      <c r="E5" s="763"/>
      <c r="F5" s="763"/>
      <c r="G5" s="216" t="s">
        <v>739</v>
      </c>
      <c r="H5" s="216" t="s">
        <v>737</v>
      </c>
      <c r="I5" s="594" t="s">
        <v>782</v>
      </c>
      <c r="J5" s="216" t="s">
        <v>783</v>
      </c>
      <c r="K5" s="600" t="s">
        <v>1071</v>
      </c>
      <c r="L5" s="216" t="s">
        <v>175</v>
      </c>
      <c r="M5" s="216" t="s">
        <v>746</v>
      </c>
      <c r="N5" s="216" t="s">
        <v>784</v>
      </c>
      <c r="O5" s="766"/>
      <c r="P5" s="228" t="s">
        <v>739</v>
      </c>
      <c r="Q5" s="214" t="s">
        <v>592</v>
      </c>
      <c r="R5" s="228" t="s">
        <v>240</v>
      </c>
      <c r="S5" s="216" t="s">
        <v>150</v>
      </c>
      <c r="T5" s="8" t="s">
        <v>151</v>
      </c>
      <c r="U5" s="763"/>
      <c r="V5" s="764"/>
      <c r="W5" s="758"/>
      <c r="X5" s="758"/>
      <c r="Y5" s="244"/>
    </row>
    <row r="6" spans="1:25" s="50" customFormat="1" ht="5.0999999999999996" customHeight="1">
      <c r="A6" s="356"/>
      <c r="B6" s="61"/>
      <c r="C6" s="357"/>
      <c r="D6" s="72"/>
      <c r="E6" s="358"/>
      <c r="F6" s="358"/>
      <c r="G6" s="358"/>
      <c r="H6" s="358"/>
      <c r="I6" s="358"/>
      <c r="J6" s="358"/>
      <c r="K6" s="359"/>
      <c r="L6" s="358"/>
      <c r="M6" s="358"/>
      <c r="N6" s="358"/>
      <c r="O6" s="72"/>
      <c r="P6" s="72"/>
      <c r="Q6" s="360"/>
      <c r="R6" s="72"/>
      <c r="S6" s="358"/>
      <c r="T6" s="220"/>
      <c r="U6" s="358"/>
      <c r="V6" s="220"/>
      <c r="W6" s="220"/>
      <c r="X6" s="220"/>
      <c r="Y6" s="244"/>
    </row>
    <row r="7" spans="1:25" s="52" customFormat="1" ht="12.75" customHeight="1">
      <c r="A7" s="79">
        <v>1</v>
      </c>
      <c r="B7" s="98" t="s">
        <v>178</v>
      </c>
      <c r="C7" s="385" t="s">
        <v>332</v>
      </c>
      <c r="D7" s="651">
        <f t="shared" ref="D7:D38" si="0">SUM(E7:G7,O7:P7,U7:X7)</f>
        <v>190531.48086834632</v>
      </c>
      <c r="E7" s="589">
        <v>99.999999999999986</v>
      </c>
      <c r="F7" s="589">
        <v>0</v>
      </c>
      <c r="G7" s="589">
        <f t="shared" ref="G7:G38" si="1">SUM(H7:N7)</f>
        <v>114466.47393098603</v>
      </c>
      <c r="H7" s="589">
        <v>0</v>
      </c>
      <c r="I7" s="589">
        <v>2298.3312158210369</v>
      </c>
      <c r="J7" s="589">
        <v>78354.166028099571</v>
      </c>
      <c r="K7" s="589">
        <v>0</v>
      </c>
      <c r="L7" s="589">
        <v>32126.442496012227</v>
      </c>
      <c r="M7" s="589">
        <v>0</v>
      </c>
      <c r="N7" s="589">
        <v>1687.5341910532047</v>
      </c>
      <c r="O7" s="589">
        <v>6068.6728968554698</v>
      </c>
      <c r="P7" s="589">
        <f t="shared" ref="P7:P38" si="2">SUM(Q7:T7)</f>
        <v>39271.334040504815</v>
      </c>
      <c r="Q7" s="589">
        <v>0</v>
      </c>
      <c r="R7" s="589">
        <v>39271.334040504815</v>
      </c>
      <c r="S7" s="589">
        <v>0</v>
      </c>
      <c r="T7" s="589">
        <v>0</v>
      </c>
      <c r="U7" s="589">
        <v>0</v>
      </c>
      <c r="V7" s="589">
        <v>0</v>
      </c>
      <c r="W7" s="589">
        <v>0</v>
      </c>
      <c r="X7" s="589">
        <v>30625</v>
      </c>
      <c r="Y7" s="150"/>
    </row>
    <row r="8" spans="1:25" s="52" customFormat="1" ht="12.75" customHeight="1">
      <c r="A8" s="79">
        <v>2</v>
      </c>
      <c r="B8" s="386" t="s">
        <v>762</v>
      </c>
      <c r="C8" s="387" t="s">
        <v>333</v>
      </c>
      <c r="D8" s="651">
        <f t="shared" si="0"/>
        <v>187227.2503662995</v>
      </c>
      <c r="E8" s="589">
        <v>99.999999999999986</v>
      </c>
      <c r="F8" s="589">
        <v>0</v>
      </c>
      <c r="G8" s="589">
        <f t="shared" si="1"/>
        <v>111206.16834736013</v>
      </c>
      <c r="H8" s="589">
        <v>0</v>
      </c>
      <c r="I8" s="589">
        <v>2220.4605808730803</v>
      </c>
      <c r="J8" s="589">
        <v>75173.872690544376</v>
      </c>
      <c r="K8" s="589">
        <v>0</v>
      </c>
      <c r="L8" s="589">
        <v>32126.442496012227</v>
      </c>
      <c r="M8" s="589">
        <v>0</v>
      </c>
      <c r="N8" s="589">
        <v>1685.392579930437</v>
      </c>
      <c r="O8" s="589">
        <v>6067.9521776227302</v>
      </c>
      <c r="P8" s="589">
        <f t="shared" si="2"/>
        <v>39228.129841316637</v>
      </c>
      <c r="Q8" s="589">
        <v>0</v>
      </c>
      <c r="R8" s="589">
        <v>39228.129841316637</v>
      </c>
      <c r="S8" s="589">
        <v>0</v>
      </c>
      <c r="T8" s="589">
        <v>0</v>
      </c>
      <c r="U8" s="589">
        <v>0</v>
      </c>
      <c r="V8" s="589">
        <v>0</v>
      </c>
      <c r="W8" s="589">
        <v>0</v>
      </c>
      <c r="X8" s="589">
        <v>30625</v>
      </c>
      <c r="Y8" s="102"/>
    </row>
    <row r="9" spans="1:25" s="52" customFormat="1" ht="12.75" customHeight="1">
      <c r="A9" s="79">
        <v>3</v>
      </c>
      <c r="B9" s="386" t="s">
        <v>763</v>
      </c>
      <c r="C9" s="387" t="s">
        <v>334</v>
      </c>
      <c r="D9" s="651">
        <f t="shared" si="0"/>
        <v>2294.010855374685</v>
      </c>
      <c r="E9" s="589">
        <v>0</v>
      </c>
      <c r="F9" s="589">
        <v>0</v>
      </c>
      <c r="G9" s="589">
        <f t="shared" si="1"/>
        <v>2254.7124973589744</v>
      </c>
      <c r="H9" s="589">
        <v>0</v>
      </c>
      <c r="I9" s="589">
        <v>69.531788188890815</v>
      </c>
      <c r="J9" s="589">
        <v>2183.2684343944793</v>
      </c>
      <c r="K9" s="589">
        <v>0</v>
      </c>
      <c r="L9" s="589">
        <v>0</v>
      </c>
      <c r="M9" s="589">
        <v>0</v>
      </c>
      <c r="N9" s="589">
        <v>1.9122747756042429</v>
      </c>
      <c r="O9" s="589">
        <v>0.72071923273984495</v>
      </c>
      <c r="P9" s="589">
        <f t="shared" si="2"/>
        <v>38.577638782970716</v>
      </c>
      <c r="Q9" s="589">
        <v>0</v>
      </c>
      <c r="R9" s="589">
        <v>38.577638782970716</v>
      </c>
      <c r="S9" s="589">
        <v>0</v>
      </c>
      <c r="T9" s="589">
        <v>0</v>
      </c>
      <c r="U9" s="589">
        <v>0</v>
      </c>
      <c r="V9" s="589">
        <v>0</v>
      </c>
      <c r="W9" s="589">
        <v>0</v>
      </c>
      <c r="X9" s="589">
        <v>0</v>
      </c>
      <c r="Y9" s="102"/>
    </row>
    <row r="10" spans="1:25" s="52" customFormat="1" ht="12.75" customHeight="1">
      <c r="A10" s="79">
        <v>4</v>
      </c>
      <c r="B10" s="386" t="s">
        <v>179</v>
      </c>
      <c r="C10" s="387" t="s">
        <v>335</v>
      </c>
      <c r="D10" s="651">
        <f t="shared" si="0"/>
        <v>1010.3060814869941</v>
      </c>
      <c r="E10" s="589">
        <v>0</v>
      </c>
      <c r="F10" s="589">
        <v>0</v>
      </c>
      <c r="G10" s="589">
        <f t="shared" si="1"/>
        <v>1005.593086266942</v>
      </c>
      <c r="H10" s="589">
        <v>0</v>
      </c>
      <c r="I10" s="589">
        <v>8.3388467590657509</v>
      </c>
      <c r="J10" s="589">
        <v>997.02490316071271</v>
      </c>
      <c r="K10" s="589">
        <v>0</v>
      </c>
      <c r="L10" s="589">
        <v>0</v>
      </c>
      <c r="M10" s="589">
        <v>0</v>
      </c>
      <c r="N10" s="589">
        <v>0.22933634716356063</v>
      </c>
      <c r="O10" s="589">
        <v>8.6434814847595576E-2</v>
      </c>
      <c r="P10" s="589">
        <f t="shared" si="2"/>
        <v>4.6265604052044491</v>
      </c>
      <c r="Q10" s="589">
        <v>0</v>
      </c>
      <c r="R10" s="589">
        <v>4.6265604052044491</v>
      </c>
      <c r="S10" s="589">
        <v>0</v>
      </c>
      <c r="T10" s="589">
        <v>0</v>
      </c>
      <c r="U10" s="589">
        <v>0</v>
      </c>
      <c r="V10" s="589">
        <v>0</v>
      </c>
      <c r="W10" s="589">
        <v>0</v>
      </c>
      <c r="X10" s="589">
        <v>0</v>
      </c>
      <c r="Y10" s="221"/>
    </row>
    <row r="11" spans="1:25" s="52" customFormat="1" ht="12.75" customHeight="1">
      <c r="A11" s="79">
        <v>5</v>
      </c>
      <c r="B11" s="98" t="s">
        <v>181</v>
      </c>
      <c r="C11" s="385" t="s">
        <v>336</v>
      </c>
      <c r="D11" s="651">
        <f t="shared" si="0"/>
        <v>29600.560928653693</v>
      </c>
      <c r="E11" s="589">
        <v>179</v>
      </c>
      <c r="F11" s="589">
        <v>12252</v>
      </c>
      <c r="G11" s="589">
        <f t="shared" si="1"/>
        <v>4106.4081792336901</v>
      </c>
      <c r="H11" s="589">
        <v>0</v>
      </c>
      <c r="I11" s="589">
        <v>78.641025395651454</v>
      </c>
      <c r="J11" s="589">
        <v>2407.0306905665711</v>
      </c>
      <c r="K11" s="589">
        <v>0</v>
      </c>
      <c r="L11" s="589">
        <v>964.77566474278296</v>
      </c>
      <c r="M11" s="589">
        <v>51.068000000000005</v>
      </c>
      <c r="N11" s="589">
        <v>604.89279852868481</v>
      </c>
      <c r="O11" s="589">
        <v>12348.815139391081</v>
      </c>
      <c r="P11" s="589">
        <f t="shared" si="2"/>
        <v>714.33761002892243</v>
      </c>
      <c r="Q11" s="589">
        <v>0</v>
      </c>
      <c r="R11" s="589">
        <v>238.33761002892243</v>
      </c>
      <c r="S11" s="589">
        <v>0</v>
      </c>
      <c r="T11" s="589">
        <v>476</v>
      </c>
      <c r="U11" s="589">
        <v>0</v>
      </c>
      <c r="V11" s="589">
        <v>0</v>
      </c>
      <c r="W11" s="589">
        <v>0</v>
      </c>
      <c r="X11" s="589">
        <v>0</v>
      </c>
      <c r="Y11" s="221"/>
    </row>
    <row r="12" spans="1:25" s="52" customFormat="1" ht="12.75" customHeight="1">
      <c r="A12" s="79">
        <v>6</v>
      </c>
      <c r="B12" s="386" t="s">
        <v>764</v>
      </c>
      <c r="C12" s="387" t="s">
        <v>29</v>
      </c>
      <c r="D12" s="651">
        <f t="shared" si="0"/>
        <v>11494.979562952436</v>
      </c>
      <c r="E12" s="589">
        <v>63</v>
      </c>
      <c r="F12" s="589">
        <v>10152</v>
      </c>
      <c r="G12" s="589">
        <f t="shared" si="1"/>
        <v>757.39088339962518</v>
      </c>
      <c r="H12" s="589">
        <v>0</v>
      </c>
      <c r="I12" s="589">
        <v>15.398813053933297</v>
      </c>
      <c r="J12" s="589">
        <v>595.56856963408518</v>
      </c>
      <c r="K12" s="589">
        <v>0</v>
      </c>
      <c r="L12" s="589">
        <v>126</v>
      </c>
      <c r="M12" s="589">
        <v>20</v>
      </c>
      <c r="N12" s="589">
        <v>0.42350071160670566</v>
      </c>
      <c r="O12" s="589">
        <v>1.1596136244790018</v>
      </c>
      <c r="P12" s="589">
        <f t="shared" si="2"/>
        <v>521.42906592833299</v>
      </c>
      <c r="Q12" s="589">
        <v>0</v>
      </c>
      <c r="R12" s="589">
        <v>45.429065928333024</v>
      </c>
      <c r="S12" s="589">
        <v>0</v>
      </c>
      <c r="T12" s="589">
        <v>476</v>
      </c>
      <c r="U12" s="589">
        <v>0</v>
      </c>
      <c r="V12" s="589">
        <v>0</v>
      </c>
      <c r="W12" s="589">
        <v>0</v>
      </c>
      <c r="X12" s="589">
        <v>0</v>
      </c>
      <c r="Y12" s="221"/>
    </row>
    <row r="13" spans="1:25" s="52" customFormat="1" ht="12.75" customHeight="1">
      <c r="A13" s="79">
        <v>7</v>
      </c>
      <c r="B13" s="386" t="s">
        <v>182</v>
      </c>
      <c r="C13" s="387" t="s">
        <v>337</v>
      </c>
      <c r="D13" s="651">
        <f t="shared" si="0"/>
        <v>8596.9824709826025</v>
      </c>
      <c r="E13" s="589">
        <v>0</v>
      </c>
      <c r="F13" s="589">
        <v>0</v>
      </c>
      <c r="G13" s="589">
        <f t="shared" si="1"/>
        <v>548.09574509000083</v>
      </c>
      <c r="H13" s="589">
        <v>0</v>
      </c>
      <c r="I13" s="589">
        <v>16.850594784239661</v>
      </c>
      <c r="J13" s="589">
        <v>524.78172245212545</v>
      </c>
      <c r="K13" s="589">
        <v>0</v>
      </c>
      <c r="L13" s="589">
        <v>6</v>
      </c>
      <c r="M13" s="589">
        <v>0</v>
      </c>
      <c r="N13" s="589">
        <v>0.46342785363570199</v>
      </c>
      <c r="O13" s="589">
        <v>7999.1746618066418</v>
      </c>
      <c r="P13" s="589">
        <f t="shared" si="2"/>
        <v>49.712064085959902</v>
      </c>
      <c r="Q13" s="589">
        <v>0</v>
      </c>
      <c r="R13" s="589">
        <v>49.712064085959902</v>
      </c>
      <c r="S13" s="589">
        <v>0</v>
      </c>
      <c r="T13" s="589">
        <v>0</v>
      </c>
      <c r="U13" s="589">
        <v>0</v>
      </c>
      <c r="V13" s="589">
        <v>0</v>
      </c>
      <c r="W13" s="589">
        <v>0</v>
      </c>
      <c r="X13" s="589">
        <v>0</v>
      </c>
      <c r="Y13" s="221"/>
    </row>
    <row r="14" spans="1:25" s="52" customFormat="1" ht="12.75" customHeight="1">
      <c r="A14" s="79">
        <v>8</v>
      </c>
      <c r="B14" s="386" t="s">
        <v>183</v>
      </c>
      <c r="C14" s="387" t="s">
        <v>338</v>
      </c>
      <c r="D14" s="651">
        <f t="shared" si="0"/>
        <v>9508.5988947186524</v>
      </c>
      <c r="E14" s="589">
        <v>116</v>
      </c>
      <c r="F14" s="589">
        <v>2100</v>
      </c>
      <c r="G14" s="589">
        <f t="shared" si="1"/>
        <v>2800.9215507440645</v>
      </c>
      <c r="H14" s="589">
        <v>0</v>
      </c>
      <c r="I14" s="589">
        <v>46.391617557478497</v>
      </c>
      <c r="J14" s="589">
        <v>1286.6803984803605</v>
      </c>
      <c r="K14" s="589">
        <v>0</v>
      </c>
      <c r="L14" s="589">
        <v>832.77566474278296</v>
      </c>
      <c r="M14" s="589">
        <v>31.068000000000005</v>
      </c>
      <c r="N14" s="589">
        <v>604.00586996344236</v>
      </c>
      <c r="O14" s="589">
        <v>4348.4808639599596</v>
      </c>
      <c r="P14" s="589">
        <f t="shared" si="2"/>
        <v>143.19648001462951</v>
      </c>
      <c r="Q14" s="589">
        <v>0</v>
      </c>
      <c r="R14" s="589">
        <v>143.19648001462951</v>
      </c>
      <c r="S14" s="589">
        <v>0</v>
      </c>
      <c r="T14" s="589">
        <v>0</v>
      </c>
      <c r="U14" s="589">
        <v>0</v>
      </c>
      <c r="V14" s="589">
        <v>0</v>
      </c>
      <c r="W14" s="589">
        <v>0</v>
      </c>
      <c r="X14" s="589">
        <v>0</v>
      </c>
      <c r="Y14" s="221"/>
    </row>
    <row r="15" spans="1:25" s="52" customFormat="1" ht="12.75" customHeight="1">
      <c r="A15" s="79">
        <v>9</v>
      </c>
      <c r="B15" s="98" t="s">
        <v>184</v>
      </c>
      <c r="C15" s="385" t="s">
        <v>56</v>
      </c>
      <c r="D15" s="651">
        <f t="shared" si="0"/>
        <v>1954342.0854039162</v>
      </c>
      <c r="E15" s="589">
        <v>328244.61097903608</v>
      </c>
      <c r="F15" s="589">
        <v>69985</v>
      </c>
      <c r="G15" s="589">
        <f t="shared" si="1"/>
        <v>393894.73048628075</v>
      </c>
      <c r="H15" s="589">
        <v>0</v>
      </c>
      <c r="I15" s="589">
        <v>7938.8860415182307</v>
      </c>
      <c r="J15" s="589">
        <v>59871.720498303701</v>
      </c>
      <c r="K15" s="589">
        <v>0</v>
      </c>
      <c r="L15" s="589">
        <v>59234.175385311399</v>
      </c>
      <c r="M15" s="589">
        <v>54159.751999999993</v>
      </c>
      <c r="N15" s="589">
        <v>212690.1965611474</v>
      </c>
      <c r="O15" s="589">
        <v>962906.42337315017</v>
      </c>
      <c r="P15" s="589">
        <f t="shared" si="2"/>
        <v>175016.64076544932</v>
      </c>
      <c r="Q15" s="589">
        <v>0</v>
      </c>
      <c r="R15" s="589">
        <v>92913.640765449309</v>
      </c>
      <c r="S15" s="589">
        <v>0</v>
      </c>
      <c r="T15" s="589">
        <v>82103</v>
      </c>
      <c r="U15" s="589">
        <v>0</v>
      </c>
      <c r="V15" s="589">
        <v>0</v>
      </c>
      <c r="W15" s="589">
        <v>0</v>
      </c>
      <c r="X15" s="589">
        <v>24294.679799999998</v>
      </c>
      <c r="Y15" s="221"/>
    </row>
    <row r="16" spans="1:25" s="52" customFormat="1" ht="12.75" customHeight="1">
      <c r="A16" s="79">
        <v>10</v>
      </c>
      <c r="B16" s="386" t="s">
        <v>185</v>
      </c>
      <c r="C16" s="387" t="s">
        <v>339</v>
      </c>
      <c r="D16" s="651">
        <f t="shared" si="0"/>
        <v>146922.39768295371</v>
      </c>
      <c r="E16" s="589">
        <v>4145</v>
      </c>
      <c r="F16" s="589">
        <v>5562</v>
      </c>
      <c r="G16" s="589">
        <f t="shared" si="1"/>
        <v>21711.068007222038</v>
      </c>
      <c r="H16" s="589">
        <v>0</v>
      </c>
      <c r="I16" s="589">
        <v>809.05374394925798</v>
      </c>
      <c r="J16" s="589">
        <v>5894.4699725189266</v>
      </c>
      <c r="K16" s="589">
        <v>0</v>
      </c>
      <c r="L16" s="589">
        <v>12616.527560448178</v>
      </c>
      <c r="M16" s="589">
        <v>1572.38</v>
      </c>
      <c r="N16" s="589">
        <v>818.63673030567497</v>
      </c>
      <c r="O16" s="589">
        <v>111909.41117516276</v>
      </c>
      <c r="P16" s="589">
        <f t="shared" si="2"/>
        <v>3594.9185005689287</v>
      </c>
      <c r="Q16" s="589">
        <v>0</v>
      </c>
      <c r="R16" s="589">
        <v>3115.9185005689287</v>
      </c>
      <c r="S16" s="589">
        <v>0</v>
      </c>
      <c r="T16" s="589">
        <v>479</v>
      </c>
      <c r="U16" s="589">
        <v>0</v>
      </c>
      <c r="V16" s="589">
        <v>0</v>
      </c>
      <c r="W16" s="589">
        <v>0</v>
      </c>
      <c r="X16" s="589">
        <v>0</v>
      </c>
      <c r="Y16" s="221"/>
    </row>
    <row r="17" spans="1:25" s="52" customFormat="1" ht="12.75" customHeight="1">
      <c r="A17" s="79">
        <v>11</v>
      </c>
      <c r="B17" s="98" t="s">
        <v>186</v>
      </c>
      <c r="C17" s="387" t="s">
        <v>340</v>
      </c>
      <c r="D17" s="651">
        <f t="shared" si="0"/>
        <v>14969.717697130871</v>
      </c>
      <c r="E17" s="589">
        <v>0</v>
      </c>
      <c r="F17" s="589">
        <v>0</v>
      </c>
      <c r="G17" s="589">
        <f t="shared" si="1"/>
        <v>2760.3611731846286</v>
      </c>
      <c r="H17" s="589">
        <v>0</v>
      </c>
      <c r="I17" s="589">
        <v>109.52885201728719</v>
      </c>
      <c r="J17" s="589">
        <v>800.35538272112967</v>
      </c>
      <c r="K17" s="589">
        <v>0</v>
      </c>
      <c r="L17" s="589">
        <v>1564.4646577848177</v>
      </c>
      <c r="M17" s="589">
        <v>283</v>
      </c>
      <c r="N17" s="589">
        <v>3.0122806613941249</v>
      </c>
      <c r="O17" s="589">
        <v>12146.368898547185</v>
      </c>
      <c r="P17" s="589">
        <f t="shared" si="2"/>
        <v>62.987625399057279</v>
      </c>
      <c r="Q17" s="589">
        <v>0</v>
      </c>
      <c r="R17" s="589">
        <v>62.987625399057279</v>
      </c>
      <c r="S17" s="589">
        <v>0</v>
      </c>
      <c r="T17" s="589">
        <v>0</v>
      </c>
      <c r="U17" s="589">
        <v>0</v>
      </c>
      <c r="V17" s="589">
        <v>0</v>
      </c>
      <c r="W17" s="589">
        <v>0</v>
      </c>
      <c r="X17" s="589">
        <v>0</v>
      </c>
      <c r="Y17" s="221"/>
    </row>
    <row r="18" spans="1:25" s="52" customFormat="1" ht="12.75" customHeight="1">
      <c r="A18" s="79">
        <v>12</v>
      </c>
      <c r="B18" s="98">
        <v>16</v>
      </c>
      <c r="C18" s="387" t="s">
        <v>341</v>
      </c>
      <c r="D18" s="651">
        <f t="shared" si="0"/>
        <v>46423.503008867439</v>
      </c>
      <c r="E18" s="589">
        <v>0</v>
      </c>
      <c r="F18" s="589">
        <v>163</v>
      </c>
      <c r="G18" s="589">
        <f t="shared" si="1"/>
        <v>3132.1420903431977</v>
      </c>
      <c r="H18" s="589">
        <v>0</v>
      </c>
      <c r="I18" s="589">
        <v>118.39468234389386</v>
      </c>
      <c r="J18" s="589">
        <v>1147.6777841249516</v>
      </c>
      <c r="K18" s="589">
        <v>0</v>
      </c>
      <c r="L18" s="589">
        <v>1219.067513676282</v>
      </c>
      <c r="M18" s="589">
        <v>585</v>
      </c>
      <c r="N18" s="589">
        <v>62.002110198070213</v>
      </c>
      <c r="O18" s="589">
        <v>7319.6346770453656</v>
      </c>
      <c r="P18" s="589">
        <f t="shared" si="2"/>
        <v>35808.726241478878</v>
      </c>
      <c r="Q18" s="589">
        <v>0</v>
      </c>
      <c r="R18" s="589">
        <v>35808.726241478878</v>
      </c>
      <c r="S18" s="589">
        <v>0</v>
      </c>
      <c r="T18" s="589">
        <v>0</v>
      </c>
      <c r="U18" s="589">
        <v>0</v>
      </c>
      <c r="V18" s="589">
        <v>0</v>
      </c>
      <c r="W18" s="589">
        <v>0</v>
      </c>
      <c r="X18" s="589">
        <v>0</v>
      </c>
      <c r="Y18" s="221"/>
    </row>
    <row r="19" spans="1:25" s="52" customFormat="1" ht="12.75" customHeight="1">
      <c r="A19" s="79">
        <v>13</v>
      </c>
      <c r="B19" s="98">
        <v>17</v>
      </c>
      <c r="C19" s="387" t="s">
        <v>187</v>
      </c>
      <c r="D19" s="651">
        <f t="shared" si="0"/>
        <v>127245.48284380441</v>
      </c>
      <c r="E19" s="589">
        <v>7667</v>
      </c>
      <c r="F19" s="589">
        <v>6257</v>
      </c>
      <c r="G19" s="589">
        <f t="shared" si="1"/>
        <v>3933.6458579581667</v>
      </c>
      <c r="H19" s="589">
        <v>0</v>
      </c>
      <c r="I19" s="589">
        <v>182.3928908167795</v>
      </c>
      <c r="J19" s="589">
        <v>1331.8926705647843</v>
      </c>
      <c r="K19" s="589">
        <v>0</v>
      </c>
      <c r="L19" s="589">
        <v>1751.3440970304187</v>
      </c>
      <c r="M19" s="589">
        <v>333</v>
      </c>
      <c r="N19" s="589">
        <v>335.01619954618388</v>
      </c>
      <c r="O19" s="589">
        <v>78344.891660420835</v>
      </c>
      <c r="P19" s="589">
        <f t="shared" si="2"/>
        <v>31042.945325425408</v>
      </c>
      <c r="Q19" s="589">
        <v>0</v>
      </c>
      <c r="R19" s="589">
        <v>30150.945325425408</v>
      </c>
      <c r="S19" s="589">
        <v>0</v>
      </c>
      <c r="T19" s="589">
        <v>892</v>
      </c>
      <c r="U19" s="589">
        <v>0</v>
      </c>
      <c r="V19" s="589">
        <v>0</v>
      </c>
      <c r="W19" s="589">
        <v>0</v>
      </c>
      <c r="X19" s="589">
        <v>0</v>
      </c>
      <c r="Y19" s="221"/>
    </row>
    <row r="20" spans="1:25" s="52" customFormat="1" ht="12.75" customHeight="1">
      <c r="A20" s="79">
        <v>14</v>
      </c>
      <c r="B20" s="98">
        <v>18</v>
      </c>
      <c r="C20" s="387" t="s">
        <v>342</v>
      </c>
      <c r="D20" s="651">
        <f t="shared" si="0"/>
        <v>11353.5344614928</v>
      </c>
      <c r="E20" s="589">
        <v>0</v>
      </c>
      <c r="F20" s="589">
        <v>0</v>
      </c>
      <c r="G20" s="589">
        <f t="shared" si="1"/>
        <v>1673.3179394698532</v>
      </c>
      <c r="H20" s="589">
        <v>0</v>
      </c>
      <c r="I20" s="589">
        <v>105.61702291839903</v>
      </c>
      <c r="J20" s="589">
        <v>770.17276367269699</v>
      </c>
      <c r="K20" s="589">
        <v>0</v>
      </c>
      <c r="L20" s="589">
        <v>794.62345599029811</v>
      </c>
      <c r="M20" s="589">
        <v>0</v>
      </c>
      <c r="N20" s="589">
        <v>2.9046968884591196</v>
      </c>
      <c r="O20" s="589">
        <v>9622.7023424916442</v>
      </c>
      <c r="P20" s="589">
        <f t="shared" si="2"/>
        <v>57.514179531302368</v>
      </c>
      <c r="Q20" s="589">
        <v>0</v>
      </c>
      <c r="R20" s="589">
        <v>57.514179531302368</v>
      </c>
      <c r="S20" s="589">
        <v>0</v>
      </c>
      <c r="T20" s="589">
        <v>0</v>
      </c>
      <c r="U20" s="589">
        <v>0</v>
      </c>
      <c r="V20" s="589">
        <v>0</v>
      </c>
      <c r="W20" s="589">
        <v>0</v>
      </c>
      <c r="X20" s="589">
        <v>0</v>
      </c>
      <c r="Y20" s="221"/>
    </row>
    <row r="21" spans="1:25" s="52" customFormat="1" ht="12.75" customHeight="1">
      <c r="A21" s="79">
        <v>15</v>
      </c>
      <c r="B21" s="98">
        <v>19</v>
      </c>
      <c r="C21" s="387" t="s">
        <v>188</v>
      </c>
      <c r="D21" s="651">
        <f t="shared" si="0"/>
        <v>276519.13122257899</v>
      </c>
      <c r="E21" s="589">
        <v>2432</v>
      </c>
      <c r="F21" s="589">
        <v>172</v>
      </c>
      <c r="G21" s="589">
        <f t="shared" si="1"/>
        <v>214792.16235275927</v>
      </c>
      <c r="H21" s="589">
        <v>0</v>
      </c>
      <c r="I21" s="589">
        <v>328.96870058874413</v>
      </c>
      <c r="J21" s="589">
        <v>2921.3440212657733</v>
      </c>
      <c r="K21" s="589">
        <v>0</v>
      </c>
      <c r="L21" s="589">
        <v>1553.8022791181131</v>
      </c>
      <c r="M21" s="589">
        <v>33056</v>
      </c>
      <c r="N21" s="589">
        <v>176932.04735178663</v>
      </c>
      <c r="O21" s="589">
        <v>58553.40986584207</v>
      </c>
      <c r="P21" s="589">
        <f t="shared" si="2"/>
        <v>569.55900397761525</v>
      </c>
      <c r="Q21" s="589">
        <v>0</v>
      </c>
      <c r="R21" s="589">
        <v>542.55900397761525</v>
      </c>
      <c r="S21" s="589">
        <v>0</v>
      </c>
      <c r="T21" s="589">
        <v>27</v>
      </c>
      <c r="U21" s="589">
        <v>0</v>
      </c>
      <c r="V21" s="589">
        <v>0</v>
      </c>
      <c r="W21" s="589">
        <v>0</v>
      </c>
      <c r="X21" s="589">
        <v>0</v>
      </c>
      <c r="Y21" s="221"/>
    </row>
    <row r="22" spans="1:25" s="52" customFormat="1" ht="12.75" customHeight="1">
      <c r="A22" s="79">
        <v>16</v>
      </c>
      <c r="B22" s="386" t="s">
        <v>189</v>
      </c>
      <c r="C22" s="388" t="s">
        <v>190</v>
      </c>
      <c r="D22" s="651">
        <f t="shared" si="0"/>
        <v>23021.301727677728</v>
      </c>
      <c r="E22" s="589">
        <v>0</v>
      </c>
      <c r="F22" s="589">
        <v>0</v>
      </c>
      <c r="G22" s="589">
        <f t="shared" si="1"/>
        <v>48.070098731787887</v>
      </c>
      <c r="H22" s="589">
        <v>0</v>
      </c>
      <c r="I22" s="589">
        <v>5.6740490165067401</v>
      </c>
      <c r="J22" s="589">
        <v>42.240001077781244</v>
      </c>
      <c r="K22" s="589">
        <v>0</v>
      </c>
      <c r="L22" s="589">
        <v>0</v>
      </c>
      <c r="M22" s="589">
        <v>0</v>
      </c>
      <c r="N22" s="589">
        <v>0.15604863749989786</v>
      </c>
      <c r="O22" s="589">
        <v>22970.058813333588</v>
      </c>
      <c r="P22" s="589">
        <f t="shared" si="2"/>
        <v>3.1728156123522164</v>
      </c>
      <c r="Q22" s="589">
        <v>0</v>
      </c>
      <c r="R22" s="589">
        <v>3.1728156123522164</v>
      </c>
      <c r="S22" s="589">
        <v>0</v>
      </c>
      <c r="T22" s="589">
        <v>0</v>
      </c>
      <c r="U22" s="589">
        <v>0</v>
      </c>
      <c r="V22" s="589">
        <v>0</v>
      </c>
      <c r="W22" s="589">
        <v>0</v>
      </c>
      <c r="X22" s="589">
        <v>0</v>
      </c>
      <c r="Y22" s="223"/>
    </row>
    <row r="23" spans="1:25" s="52" customFormat="1" ht="12.75" customHeight="1">
      <c r="A23" s="79">
        <v>17</v>
      </c>
      <c r="B23" s="386" t="s">
        <v>191</v>
      </c>
      <c r="C23" s="388" t="s">
        <v>192</v>
      </c>
      <c r="D23" s="651">
        <f t="shared" si="0"/>
        <v>253497.82949490123</v>
      </c>
      <c r="E23" s="589">
        <v>2432</v>
      </c>
      <c r="F23" s="589">
        <v>172</v>
      </c>
      <c r="G23" s="589">
        <f t="shared" si="1"/>
        <v>214744.09225402749</v>
      </c>
      <c r="H23" s="589">
        <v>0</v>
      </c>
      <c r="I23" s="589">
        <v>323.2946515722374</v>
      </c>
      <c r="J23" s="589">
        <v>2879.1040201879923</v>
      </c>
      <c r="K23" s="589">
        <v>0</v>
      </c>
      <c r="L23" s="589">
        <v>1553.8022791181131</v>
      </c>
      <c r="M23" s="589">
        <v>33056</v>
      </c>
      <c r="N23" s="589">
        <v>176931.89130314914</v>
      </c>
      <c r="O23" s="589">
        <v>35583.351052508486</v>
      </c>
      <c r="P23" s="589">
        <f t="shared" si="2"/>
        <v>566.38618836526302</v>
      </c>
      <c r="Q23" s="589">
        <v>0</v>
      </c>
      <c r="R23" s="589">
        <v>539.38618836526302</v>
      </c>
      <c r="S23" s="589">
        <v>0</v>
      </c>
      <c r="T23" s="589">
        <v>27</v>
      </c>
      <c r="U23" s="589">
        <v>0</v>
      </c>
      <c r="V23" s="589">
        <v>0</v>
      </c>
      <c r="W23" s="589">
        <v>0</v>
      </c>
      <c r="X23" s="589">
        <v>0</v>
      </c>
      <c r="Y23" s="43"/>
    </row>
    <row r="24" spans="1:25" s="52" customFormat="1" ht="12.75" customHeight="1">
      <c r="A24" s="79">
        <v>18</v>
      </c>
      <c r="B24" s="98">
        <v>20</v>
      </c>
      <c r="C24" s="387" t="s">
        <v>193</v>
      </c>
      <c r="D24" s="651">
        <f t="shared" si="0"/>
        <v>310979.9690066175</v>
      </c>
      <c r="E24" s="589">
        <v>7012</v>
      </c>
      <c r="F24" s="589">
        <v>8510.9730700179534</v>
      </c>
      <c r="G24" s="589">
        <f t="shared" si="1"/>
        <v>27647.822114687027</v>
      </c>
      <c r="H24" s="589">
        <v>0</v>
      </c>
      <c r="I24" s="589">
        <v>610.12577494662776</v>
      </c>
      <c r="J24" s="589">
        <v>4455.8439790624898</v>
      </c>
      <c r="K24" s="589">
        <v>0</v>
      </c>
      <c r="L24" s="589">
        <v>3249.1033496129839</v>
      </c>
      <c r="M24" s="589">
        <v>13287</v>
      </c>
      <c r="N24" s="589">
        <v>6045.7490110649269</v>
      </c>
      <c r="O24" s="589">
        <v>220617.32414887994</v>
      </c>
      <c r="P24" s="589">
        <f t="shared" si="2"/>
        <v>47191.849673032593</v>
      </c>
      <c r="Q24" s="589">
        <v>0</v>
      </c>
      <c r="R24" s="589">
        <v>1843.8496730325944</v>
      </c>
      <c r="S24" s="589">
        <v>0</v>
      </c>
      <c r="T24" s="589">
        <v>45348</v>
      </c>
      <c r="U24" s="589">
        <v>0</v>
      </c>
      <c r="V24" s="589">
        <v>0</v>
      </c>
      <c r="W24" s="589">
        <v>0</v>
      </c>
      <c r="X24" s="589">
        <v>0</v>
      </c>
      <c r="Y24" s="43"/>
    </row>
    <row r="25" spans="1:25" s="52" customFormat="1" ht="12.75" customHeight="1">
      <c r="A25" s="79">
        <v>19</v>
      </c>
      <c r="B25" s="98">
        <v>21</v>
      </c>
      <c r="C25" s="387" t="s">
        <v>694</v>
      </c>
      <c r="D25" s="651">
        <f t="shared" si="0"/>
        <v>5364.5201015045632</v>
      </c>
      <c r="E25" s="589">
        <v>0</v>
      </c>
      <c r="F25" s="589">
        <v>58.026929982046568</v>
      </c>
      <c r="G25" s="589">
        <f t="shared" si="1"/>
        <v>3618.6651893455837</v>
      </c>
      <c r="H25" s="589">
        <v>0</v>
      </c>
      <c r="I25" s="589">
        <v>157.90158512321463</v>
      </c>
      <c r="J25" s="589">
        <v>1148.1033758567382</v>
      </c>
      <c r="K25" s="589">
        <v>0</v>
      </c>
      <c r="L25" s="589">
        <v>574.28682354150203</v>
      </c>
      <c r="M25" s="589">
        <v>0</v>
      </c>
      <c r="N25" s="589">
        <v>1738.373404824129</v>
      </c>
      <c r="O25" s="589">
        <v>1.6367004537442771</v>
      </c>
      <c r="P25" s="589">
        <f t="shared" si="2"/>
        <v>1686.1912817231887</v>
      </c>
      <c r="Q25" s="589">
        <v>0</v>
      </c>
      <c r="R25" s="589">
        <v>1032.1912817231887</v>
      </c>
      <c r="S25" s="589">
        <v>0</v>
      </c>
      <c r="T25" s="589">
        <v>654</v>
      </c>
      <c r="U25" s="589">
        <v>0</v>
      </c>
      <c r="V25" s="589">
        <v>0</v>
      </c>
      <c r="W25" s="589">
        <v>0</v>
      </c>
      <c r="X25" s="589">
        <v>0</v>
      </c>
      <c r="Y25" s="93"/>
    </row>
    <row r="26" spans="1:25" ht="12.75" customHeight="1">
      <c r="A26" s="79">
        <v>20</v>
      </c>
      <c r="B26" s="98">
        <v>22</v>
      </c>
      <c r="C26" s="387" t="s">
        <v>59</v>
      </c>
      <c r="D26" s="651">
        <f t="shared" si="0"/>
        <v>28959.994193409857</v>
      </c>
      <c r="E26" s="589">
        <v>0</v>
      </c>
      <c r="F26" s="589">
        <v>263</v>
      </c>
      <c r="G26" s="589">
        <f t="shared" si="1"/>
        <v>7714.6510072273622</v>
      </c>
      <c r="H26" s="589">
        <v>0</v>
      </c>
      <c r="I26" s="589">
        <v>333.53842395879502</v>
      </c>
      <c r="J26" s="589">
        <v>2440.8282641709147</v>
      </c>
      <c r="K26" s="589">
        <v>0</v>
      </c>
      <c r="L26" s="589">
        <v>3541.6512900206708</v>
      </c>
      <c r="M26" s="589">
        <v>110</v>
      </c>
      <c r="N26" s="589">
        <v>1288.6330290769813</v>
      </c>
      <c r="O26" s="589">
        <v>19994.457452436396</v>
      </c>
      <c r="P26" s="589">
        <f t="shared" si="2"/>
        <v>987.88573374609916</v>
      </c>
      <c r="Q26" s="589">
        <v>0</v>
      </c>
      <c r="R26" s="589">
        <v>929.88573374609916</v>
      </c>
      <c r="S26" s="589">
        <v>0</v>
      </c>
      <c r="T26" s="589">
        <v>58</v>
      </c>
      <c r="U26" s="589">
        <v>0</v>
      </c>
      <c r="V26" s="589">
        <v>0</v>
      </c>
      <c r="W26" s="589">
        <v>0</v>
      </c>
      <c r="X26" s="589">
        <v>0</v>
      </c>
    </row>
    <row r="27" spans="1:25" ht="12.75" customHeight="1">
      <c r="A27" s="79">
        <v>21</v>
      </c>
      <c r="B27" s="98">
        <v>23</v>
      </c>
      <c r="C27" s="387" t="s">
        <v>343</v>
      </c>
      <c r="D27" s="651">
        <f t="shared" si="0"/>
        <v>258853.30311894912</v>
      </c>
      <c r="E27" s="589">
        <v>16779</v>
      </c>
      <c r="F27" s="589">
        <v>45200</v>
      </c>
      <c r="G27" s="589">
        <f t="shared" si="1"/>
        <v>22299.797053384144</v>
      </c>
      <c r="H27" s="589">
        <v>0</v>
      </c>
      <c r="I27" s="589">
        <v>218.77247271485106</v>
      </c>
      <c r="J27" s="589">
        <v>1816.6641891169049</v>
      </c>
      <c r="K27" s="589">
        <v>0</v>
      </c>
      <c r="L27" s="589">
        <v>6076.8136747086783</v>
      </c>
      <c r="M27" s="589">
        <v>3925.3719999999998</v>
      </c>
      <c r="N27" s="589">
        <v>10262.174716843707</v>
      </c>
      <c r="O27" s="589">
        <v>102784.26775665526</v>
      </c>
      <c r="P27" s="589">
        <f t="shared" si="2"/>
        <v>47495.5585089097</v>
      </c>
      <c r="Q27" s="589">
        <v>0</v>
      </c>
      <c r="R27" s="589">
        <v>13199.558508909702</v>
      </c>
      <c r="S27" s="589">
        <v>0</v>
      </c>
      <c r="T27" s="589">
        <v>34296</v>
      </c>
      <c r="U27" s="589">
        <v>0</v>
      </c>
      <c r="V27" s="589">
        <v>0</v>
      </c>
      <c r="W27" s="589">
        <v>0</v>
      </c>
      <c r="X27" s="589">
        <v>24294.679799999998</v>
      </c>
    </row>
    <row r="28" spans="1:25" ht="12.75" customHeight="1">
      <c r="A28" s="79">
        <v>22</v>
      </c>
      <c r="B28" s="421" t="s">
        <v>655</v>
      </c>
      <c r="C28" s="388" t="s">
        <v>194</v>
      </c>
      <c r="D28" s="651">
        <f t="shared" si="0"/>
        <v>65312.501527639964</v>
      </c>
      <c r="E28" s="589">
        <v>0</v>
      </c>
      <c r="F28" s="589">
        <v>0</v>
      </c>
      <c r="G28" s="589">
        <f t="shared" si="1"/>
        <v>5172.5758275096487</v>
      </c>
      <c r="H28" s="589">
        <v>0</v>
      </c>
      <c r="I28" s="589">
        <v>45.886920835866377</v>
      </c>
      <c r="J28" s="589">
        <v>335.26291696331845</v>
      </c>
      <c r="K28" s="589">
        <v>0</v>
      </c>
      <c r="L28" s="589">
        <v>787</v>
      </c>
      <c r="M28" s="589">
        <v>2834.7359999999999</v>
      </c>
      <c r="N28" s="589">
        <v>1169.6899897104643</v>
      </c>
      <c r="O28" s="589">
        <v>60092.475632616952</v>
      </c>
      <c r="P28" s="589">
        <f t="shared" si="2"/>
        <v>47.450067513361503</v>
      </c>
      <c r="Q28" s="589">
        <v>0</v>
      </c>
      <c r="R28" s="589">
        <v>26.4500675133615</v>
      </c>
      <c r="S28" s="589">
        <v>0</v>
      </c>
      <c r="T28" s="589">
        <v>21</v>
      </c>
      <c r="U28" s="589">
        <v>0</v>
      </c>
      <c r="V28" s="589">
        <v>0</v>
      </c>
      <c r="W28" s="589">
        <v>0</v>
      </c>
      <c r="X28" s="589">
        <v>0</v>
      </c>
    </row>
    <row r="29" spans="1:25" ht="12.75" customHeight="1">
      <c r="A29" s="79">
        <v>23</v>
      </c>
      <c r="B29" s="386" t="s">
        <v>195</v>
      </c>
      <c r="C29" s="388" t="s">
        <v>344</v>
      </c>
      <c r="D29" s="651">
        <f t="shared" si="0"/>
        <v>193540.80159130914</v>
      </c>
      <c r="E29" s="589">
        <v>16779</v>
      </c>
      <c r="F29" s="589">
        <v>45200</v>
      </c>
      <c r="G29" s="589">
        <f t="shared" si="1"/>
        <v>17127.221225874491</v>
      </c>
      <c r="H29" s="589">
        <v>0</v>
      </c>
      <c r="I29" s="589">
        <v>172.88555187898467</v>
      </c>
      <c r="J29" s="589">
        <v>1481.4012721535864</v>
      </c>
      <c r="K29" s="589">
        <v>0</v>
      </c>
      <c r="L29" s="589">
        <v>5289.8136747086783</v>
      </c>
      <c r="M29" s="589">
        <v>1090.636</v>
      </c>
      <c r="N29" s="589">
        <v>9092.4847271332437</v>
      </c>
      <c r="O29" s="589">
        <v>42691.792124038308</v>
      </c>
      <c r="P29" s="589">
        <f t="shared" si="2"/>
        <v>47448.10844139634</v>
      </c>
      <c r="Q29" s="589">
        <v>0</v>
      </c>
      <c r="R29" s="589">
        <v>13173.10844139634</v>
      </c>
      <c r="S29" s="589">
        <v>0</v>
      </c>
      <c r="T29" s="589">
        <v>34275</v>
      </c>
      <c r="U29" s="589">
        <v>0</v>
      </c>
      <c r="V29" s="589">
        <v>0</v>
      </c>
      <c r="W29" s="589">
        <v>0</v>
      </c>
      <c r="X29" s="589">
        <v>24294.679799999998</v>
      </c>
    </row>
    <row r="30" spans="1:25" ht="12.75" customHeight="1">
      <c r="A30" s="79">
        <v>24</v>
      </c>
      <c r="B30" s="98">
        <v>24</v>
      </c>
      <c r="C30" s="387" t="s">
        <v>196</v>
      </c>
      <c r="D30" s="651">
        <f t="shared" si="0"/>
        <v>531651.20323399454</v>
      </c>
      <c r="E30" s="589">
        <v>288739</v>
      </c>
      <c r="F30" s="589">
        <v>3799</v>
      </c>
      <c r="G30" s="589">
        <f t="shared" si="1"/>
        <v>18281.346683246138</v>
      </c>
      <c r="H30" s="589">
        <v>0</v>
      </c>
      <c r="I30" s="589">
        <v>524.59183680630656</v>
      </c>
      <c r="J30" s="589">
        <v>3828.3031162686957</v>
      </c>
      <c r="K30" s="589">
        <v>0</v>
      </c>
      <c r="L30" s="589">
        <v>1708.0143184341141</v>
      </c>
      <c r="M30" s="589">
        <v>964</v>
      </c>
      <c r="N30" s="589">
        <v>11256.437411737023</v>
      </c>
      <c r="O30" s="589">
        <v>220255.65899191386</v>
      </c>
      <c r="P30" s="589">
        <f t="shared" si="2"/>
        <v>576.19755883457947</v>
      </c>
      <c r="Q30" s="589">
        <v>0</v>
      </c>
      <c r="R30" s="589">
        <v>308.19755883457947</v>
      </c>
      <c r="S30" s="589">
        <v>0</v>
      </c>
      <c r="T30" s="589">
        <v>268</v>
      </c>
      <c r="U30" s="589">
        <v>0</v>
      </c>
      <c r="V30" s="589">
        <v>0</v>
      </c>
      <c r="W30" s="589">
        <v>0</v>
      </c>
      <c r="X30" s="589">
        <v>0</v>
      </c>
    </row>
    <row r="31" spans="1:25" ht="12.75" customHeight="1">
      <c r="A31" s="79">
        <v>25</v>
      </c>
      <c r="B31" s="386" t="s">
        <v>197</v>
      </c>
      <c r="C31" s="388" t="s">
        <v>345</v>
      </c>
      <c r="D31" s="651">
        <f t="shared" si="0"/>
        <v>474270.11203299277</v>
      </c>
      <c r="E31" s="589">
        <v>277507</v>
      </c>
      <c r="F31" s="589">
        <v>3439</v>
      </c>
      <c r="G31" s="589">
        <f t="shared" si="1"/>
        <v>9986.2555923395485</v>
      </c>
      <c r="H31" s="589">
        <v>0</v>
      </c>
      <c r="I31" s="589">
        <v>276.28640385593218</v>
      </c>
      <c r="J31" s="589">
        <v>2019.9428352282898</v>
      </c>
      <c r="K31" s="589">
        <v>0</v>
      </c>
      <c r="L31" s="589">
        <v>418.42787873456786</v>
      </c>
      <c r="M31" s="589">
        <v>333</v>
      </c>
      <c r="N31" s="589">
        <v>6938.5984745207588</v>
      </c>
      <c r="O31" s="589">
        <v>183187.08478675198</v>
      </c>
      <c r="P31" s="589">
        <f t="shared" si="2"/>
        <v>150.77165390122283</v>
      </c>
      <c r="Q31" s="589">
        <v>0</v>
      </c>
      <c r="R31" s="589">
        <v>150.77165390122283</v>
      </c>
      <c r="S31" s="589">
        <v>0</v>
      </c>
      <c r="T31" s="589">
        <v>0</v>
      </c>
      <c r="U31" s="589">
        <v>0</v>
      </c>
      <c r="V31" s="589">
        <v>0</v>
      </c>
      <c r="W31" s="589">
        <v>0</v>
      </c>
      <c r="X31" s="589">
        <v>0</v>
      </c>
    </row>
    <row r="32" spans="1:25" ht="12.75" customHeight="1">
      <c r="A32" s="79">
        <v>26</v>
      </c>
      <c r="B32" s="386" t="s">
        <v>771</v>
      </c>
      <c r="C32" s="388" t="s">
        <v>60</v>
      </c>
      <c r="D32" s="651">
        <f t="shared" si="0"/>
        <v>29401.99786037032</v>
      </c>
      <c r="E32" s="589">
        <v>799.12244449329683</v>
      </c>
      <c r="F32" s="589">
        <v>360</v>
      </c>
      <c r="G32" s="589">
        <f t="shared" si="1"/>
        <v>4313.0590407891159</v>
      </c>
      <c r="H32" s="589">
        <v>0</v>
      </c>
      <c r="I32" s="589">
        <v>178.96111630760447</v>
      </c>
      <c r="J32" s="589">
        <v>1301.1661061672851</v>
      </c>
      <c r="K32" s="589">
        <v>0</v>
      </c>
      <c r="L32" s="589">
        <v>576</v>
      </c>
      <c r="M32" s="589">
        <v>631</v>
      </c>
      <c r="N32" s="589">
        <v>1625.9318183142266</v>
      </c>
      <c r="O32" s="589">
        <v>23542.254989232912</v>
      </c>
      <c r="P32" s="589">
        <f t="shared" si="2"/>
        <v>387.56138585499582</v>
      </c>
      <c r="Q32" s="589">
        <v>0</v>
      </c>
      <c r="R32" s="589">
        <v>119.56138585499583</v>
      </c>
      <c r="S32" s="589">
        <v>0</v>
      </c>
      <c r="T32" s="589">
        <v>268</v>
      </c>
      <c r="U32" s="589">
        <v>0</v>
      </c>
      <c r="V32" s="589">
        <v>0</v>
      </c>
      <c r="W32" s="589">
        <v>0</v>
      </c>
      <c r="X32" s="589">
        <v>0</v>
      </c>
    </row>
    <row r="33" spans="1:24" ht="12.75" customHeight="1">
      <c r="A33" s="79">
        <v>27</v>
      </c>
      <c r="B33" s="386" t="s">
        <v>198</v>
      </c>
      <c r="C33" s="388" t="s">
        <v>695</v>
      </c>
      <c r="D33" s="651">
        <f t="shared" si="0"/>
        <v>27979.093340631542</v>
      </c>
      <c r="E33" s="589">
        <v>10432.877555506704</v>
      </c>
      <c r="F33" s="589">
        <v>0</v>
      </c>
      <c r="G33" s="589">
        <f t="shared" si="1"/>
        <v>3982.0320501174738</v>
      </c>
      <c r="H33" s="589">
        <v>0</v>
      </c>
      <c r="I33" s="589">
        <v>69.344316642769869</v>
      </c>
      <c r="J33" s="589">
        <v>507.19417487312035</v>
      </c>
      <c r="K33" s="589">
        <v>0</v>
      </c>
      <c r="L33" s="589">
        <v>713.58643969954619</v>
      </c>
      <c r="M33" s="589">
        <v>0</v>
      </c>
      <c r="N33" s="589">
        <v>2691.9071189020374</v>
      </c>
      <c r="O33" s="589">
        <v>13526.319215929001</v>
      </c>
      <c r="P33" s="589">
        <f t="shared" si="2"/>
        <v>37.864519078360857</v>
      </c>
      <c r="Q33" s="589">
        <v>0</v>
      </c>
      <c r="R33" s="589">
        <v>37.864519078360857</v>
      </c>
      <c r="S33" s="589">
        <v>0</v>
      </c>
      <c r="T33" s="589">
        <v>0</v>
      </c>
      <c r="U33" s="589">
        <v>0</v>
      </c>
      <c r="V33" s="589">
        <v>0</v>
      </c>
      <c r="W33" s="589">
        <v>0</v>
      </c>
      <c r="X33" s="589">
        <v>0</v>
      </c>
    </row>
    <row r="34" spans="1:24" ht="12.75" customHeight="1">
      <c r="A34" s="79">
        <v>28</v>
      </c>
      <c r="B34" s="98">
        <v>25</v>
      </c>
      <c r="C34" s="387" t="s">
        <v>696</v>
      </c>
      <c r="D34" s="651">
        <f t="shared" si="0"/>
        <v>52252.932295456914</v>
      </c>
      <c r="E34" s="589">
        <v>646.61097903609243</v>
      </c>
      <c r="F34" s="589">
        <v>0</v>
      </c>
      <c r="G34" s="589">
        <f t="shared" si="1"/>
        <v>14406.480908755017</v>
      </c>
      <c r="H34" s="589">
        <v>0</v>
      </c>
      <c r="I34" s="589">
        <v>607.81562811870469</v>
      </c>
      <c r="J34" s="589">
        <v>4705.9783565689313</v>
      </c>
      <c r="K34" s="589">
        <v>0</v>
      </c>
      <c r="L34" s="589">
        <v>6862.8706778130518</v>
      </c>
      <c r="M34" s="589">
        <v>0</v>
      </c>
      <c r="N34" s="589">
        <v>2229.8162462543305</v>
      </c>
      <c r="O34" s="589">
        <v>35958.111656234738</v>
      </c>
      <c r="P34" s="589">
        <f t="shared" si="2"/>
        <v>1241.728751431064</v>
      </c>
      <c r="Q34" s="589">
        <v>0</v>
      </c>
      <c r="R34" s="589">
        <v>1224.728751431064</v>
      </c>
      <c r="S34" s="589">
        <v>0</v>
      </c>
      <c r="T34" s="589">
        <v>17</v>
      </c>
      <c r="U34" s="589">
        <v>0</v>
      </c>
      <c r="V34" s="589">
        <v>0</v>
      </c>
      <c r="W34" s="589">
        <v>0</v>
      </c>
      <c r="X34" s="589">
        <v>0</v>
      </c>
    </row>
    <row r="35" spans="1:24" ht="12.75" customHeight="1">
      <c r="A35" s="79">
        <v>29</v>
      </c>
      <c r="B35" s="98">
        <v>26</v>
      </c>
      <c r="C35" s="387" t="s">
        <v>346</v>
      </c>
      <c r="D35" s="651">
        <f t="shared" si="0"/>
        <v>10005.554078543622</v>
      </c>
      <c r="E35" s="589">
        <v>0</v>
      </c>
      <c r="F35" s="589">
        <v>0</v>
      </c>
      <c r="G35" s="589">
        <f t="shared" si="1"/>
        <v>3930.7294630465281</v>
      </c>
      <c r="H35" s="589">
        <v>0</v>
      </c>
      <c r="I35" s="589">
        <v>311.52119657347043</v>
      </c>
      <c r="J35" s="589">
        <v>2278.2453784120612</v>
      </c>
      <c r="K35" s="589">
        <v>0</v>
      </c>
      <c r="L35" s="589">
        <v>1194.4876881170103</v>
      </c>
      <c r="M35" s="589">
        <v>0</v>
      </c>
      <c r="N35" s="589">
        <v>146.4751999439863</v>
      </c>
      <c r="O35" s="589">
        <v>5904.7294388535538</v>
      </c>
      <c r="P35" s="589">
        <f t="shared" si="2"/>
        <v>170.0951766435401</v>
      </c>
      <c r="Q35" s="589">
        <v>0</v>
      </c>
      <c r="R35" s="589">
        <v>170.0951766435401</v>
      </c>
      <c r="S35" s="589">
        <v>0</v>
      </c>
      <c r="T35" s="589">
        <v>0</v>
      </c>
      <c r="U35" s="589">
        <v>0</v>
      </c>
      <c r="V35" s="589">
        <v>0</v>
      </c>
      <c r="W35" s="589">
        <v>0</v>
      </c>
      <c r="X35" s="589">
        <v>0</v>
      </c>
    </row>
    <row r="36" spans="1:24" ht="12.75" customHeight="1">
      <c r="A36" s="79">
        <v>30</v>
      </c>
      <c r="B36" s="98">
        <v>27</v>
      </c>
      <c r="C36" s="387" t="s">
        <v>199</v>
      </c>
      <c r="D36" s="651">
        <f t="shared" si="0"/>
        <v>12369.688118655338</v>
      </c>
      <c r="E36" s="589">
        <v>250.99999999997718</v>
      </c>
      <c r="F36" s="589">
        <v>0</v>
      </c>
      <c r="G36" s="589">
        <f t="shared" si="1"/>
        <v>5781.4811619829788</v>
      </c>
      <c r="H36" s="589">
        <v>0</v>
      </c>
      <c r="I36" s="589">
        <v>458.34467899227451</v>
      </c>
      <c r="J36" s="589">
        <v>3376.0669829696808</v>
      </c>
      <c r="K36" s="589">
        <v>0</v>
      </c>
      <c r="L36" s="589">
        <v>1836.3563363023527</v>
      </c>
      <c r="M36" s="589">
        <v>0</v>
      </c>
      <c r="N36" s="589">
        <v>110.71316371867124</v>
      </c>
      <c r="O36" s="589">
        <v>6085.9492208204983</v>
      </c>
      <c r="P36" s="589">
        <f t="shared" si="2"/>
        <v>251.25773585188483</v>
      </c>
      <c r="Q36" s="589">
        <v>0</v>
      </c>
      <c r="R36" s="589">
        <v>251.25773585188483</v>
      </c>
      <c r="S36" s="589">
        <v>0</v>
      </c>
      <c r="T36" s="589">
        <v>0</v>
      </c>
      <c r="U36" s="589">
        <v>0</v>
      </c>
      <c r="V36" s="589">
        <v>0</v>
      </c>
      <c r="W36" s="589">
        <v>0</v>
      </c>
      <c r="X36" s="589">
        <v>0</v>
      </c>
    </row>
    <row r="37" spans="1:24" ht="12.75" customHeight="1">
      <c r="A37" s="79">
        <v>31</v>
      </c>
      <c r="B37" s="98">
        <v>28</v>
      </c>
      <c r="C37" s="387" t="s">
        <v>697</v>
      </c>
      <c r="D37" s="651">
        <f t="shared" si="0"/>
        <v>45333.27111706142</v>
      </c>
      <c r="E37" s="589">
        <v>86</v>
      </c>
      <c r="F37" s="589">
        <v>0</v>
      </c>
      <c r="G37" s="589">
        <f t="shared" si="1"/>
        <v>18711.721707603181</v>
      </c>
      <c r="H37" s="589">
        <v>0</v>
      </c>
      <c r="I37" s="589">
        <v>1053.0808696787481</v>
      </c>
      <c r="J37" s="589">
        <v>8024.2520424157156</v>
      </c>
      <c r="K37" s="589">
        <v>0</v>
      </c>
      <c r="L37" s="589">
        <v>9010.4267907018311</v>
      </c>
      <c r="M37" s="589">
        <v>44</v>
      </c>
      <c r="N37" s="589">
        <v>579.96200480688617</v>
      </c>
      <c r="O37" s="589">
        <v>25517.926737589645</v>
      </c>
      <c r="P37" s="589">
        <f t="shared" si="2"/>
        <v>1017.6226718685936</v>
      </c>
      <c r="Q37" s="589">
        <v>0</v>
      </c>
      <c r="R37" s="589">
        <v>1010.6226718685936</v>
      </c>
      <c r="S37" s="589">
        <v>0</v>
      </c>
      <c r="T37" s="589">
        <v>7</v>
      </c>
      <c r="U37" s="589">
        <v>0</v>
      </c>
      <c r="V37" s="589">
        <v>0</v>
      </c>
      <c r="W37" s="589">
        <v>0</v>
      </c>
      <c r="X37" s="589">
        <v>0</v>
      </c>
    </row>
    <row r="38" spans="1:24" ht="12.75" customHeight="1">
      <c r="A38" s="79">
        <v>32</v>
      </c>
      <c r="B38" s="98">
        <v>29</v>
      </c>
      <c r="C38" s="387" t="s">
        <v>200</v>
      </c>
      <c r="D38" s="651">
        <f t="shared" si="0"/>
        <v>47510.224942128414</v>
      </c>
      <c r="E38" s="589">
        <v>487</v>
      </c>
      <c r="F38" s="589">
        <v>0</v>
      </c>
      <c r="G38" s="589">
        <f t="shared" si="1"/>
        <v>13727.997739903512</v>
      </c>
      <c r="H38" s="589">
        <v>0</v>
      </c>
      <c r="I38" s="589">
        <v>1393.3704742251202</v>
      </c>
      <c r="J38" s="589">
        <v>10195.285887235254</v>
      </c>
      <c r="K38" s="589">
        <v>0</v>
      </c>
      <c r="L38" s="589">
        <v>1889.0206724705859</v>
      </c>
      <c r="M38" s="589">
        <v>0</v>
      </c>
      <c r="N38" s="589">
        <v>250.32070597255446</v>
      </c>
      <c r="O38" s="589">
        <v>32019.644380424197</v>
      </c>
      <c r="P38" s="589">
        <f t="shared" si="2"/>
        <v>1275.582821800703</v>
      </c>
      <c r="Q38" s="589">
        <v>0</v>
      </c>
      <c r="R38" s="589">
        <v>1274.582821800703</v>
      </c>
      <c r="S38" s="589">
        <v>0</v>
      </c>
      <c r="T38" s="589">
        <v>1</v>
      </c>
      <c r="U38" s="589">
        <v>0</v>
      </c>
      <c r="V38" s="589">
        <v>0</v>
      </c>
      <c r="W38" s="589">
        <v>0</v>
      </c>
      <c r="X38" s="589">
        <v>0</v>
      </c>
    </row>
    <row r="39" spans="1:24" ht="12.75" customHeight="1">
      <c r="A39" s="79">
        <v>33</v>
      </c>
      <c r="B39" s="98">
        <v>30</v>
      </c>
      <c r="C39" s="387" t="s">
        <v>347</v>
      </c>
      <c r="D39" s="651">
        <f t="shared" ref="D39:D70" si="3">SUM(E39:G39,O39:P39,U39:X39)</f>
        <v>7868.1772773270768</v>
      </c>
      <c r="E39" s="589">
        <v>0</v>
      </c>
      <c r="F39" s="589">
        <v>0</v>
      </c>
      <c r="G39" s="589">
        <f t="shared" ref="G39:G70" si="4">SUM(H39:N39)</f>
        <v>1753.2771258354658</v>
      </c>
      <c r="H39" s="589">
        <v>0</v>
      </c>
      <c r="I39" s="589">
        <v>158.40234986411761</v>
      </c>
      <c r="J39" s="589">
        <v>1226.6208166742376</v>
      </c>
      <c r="K39" s="589">
        <v>0</v>
      </c>
      <c r="L39" s="589">
        <v>363.89755158875812</v>
      </c>
      <c r="M39" s="589">
        <v>0</v>
      </c>
      <c r="N39" s="589">
        <v>4.356407708352112</v>
      </c>
      <c r="O39" s="589">
        <v>6026.4421109899258</v>
      </c>
      <c r="P39" s="589">
        <f t="shared" ref="P39:P70" si="5">SUM(Q39:T39)</f>
        <v>88.458040501684835</v>
      </c>
      <c r="Q39" s="589">
        <v>0</v>
      </c>
      <c r="R39" s="589">
        <v>88.458040501684835</v>
      </c>
      <c r="S39" s="589">
        <v>0</v>
      </c>
      <c r="T39" s="589">
        <v>0</v>
      </c>
      <c r="U39" s="589">
        <v>0</v>
      </c>
      <c r="V39" s="589">
        <v>0</v>
      </c>
      <c r="W39" s="589">
        <v>0</v>
      </c>
      <c r="X39" s="589">
        <v>0</v>
      </c>
    </row>
    <row r="40" spans="1:24" ht="12.75" customHeight="1">
      <c r="A40" s="79">
        <v>34</v>
      </c>
      <c r="B40" s="98" t="s">
        <v>201</v>
      </c>
      <c r="C40" s="387" t="s">
        <v>348</v>
      </c>
      <c r="D40" s="651">
        <f t="shared" si="3"/>
        <v>13805.465200929126</v>
      </c>
      <c r="E40" s="589">
        <v>0</v>
      </c>
      <c r="F40" s="589">
        <v>0</v>
      </c>
      <c r="G40" s="589">
        <f t="shared" si="4"/>
        <v>5221.9413323987637</v>
      </c>
      <c r="H40" s="589">
        <v>0</v>
      </c>
      <c r="I40" s="589">
        <v>227.67019445917865</v>
      </c>
      <c r="J40" s="589">
        <v>1711.0284111343249</v>
      </c>
      <c r="K40" s="589">
        <v>0</v>
      </c>
      <c r="L40" s="589">
        <v>2780.9659187264315</v>
      </c>
      <c r="M40" s="589">
        <v>0</v>
      </c>
      <c r="N40" s="589">
        <v>502.27680807882882</v>
      </c>
      <c r="O40" s="589">
        <v>6822.674043225029</v>
      </c>
      <c r="P40" s="589">
        <f t="shared" si="5"/>
        <v>1760.8498253053328</v>
      </c>
      <c r="Q40" s="589">
        <v>0</v>
      </c>
      <c r="R40" s="589">
        <v>1704.8498253053328</v>
      </c>
      <c r="S40" s="589">
        <v>0</v>
      </c>
      <c r="T40" s="589">
        <v>56</v>
      </c>
      <c r="U40" s="589">
        <v>0</v>
      </c>
      <c r="V40" s="589">
        <v>0</v>
      </c>
      <c r="W40" s="589">
        <v>0</v>
      </c>
      <c r="X40" s="589">
        <v>0</v>
      </c>
    </row>
    <row r="41" spans="1:24" ht="12.75" customHeight="1">
      <c r="A41" s="79">
        <v>35</v>
      </c>
      <c r="B41" s="98">
        <v>33</v>
      </c>
      <c r="C41" s="387" t="s">
        <v>349</v>
      </c>
      <c r="D41" s="651">
        <f t="shared" si="3"/>
        <v>5954.0158025104511</v>
      </c>
      <c r="E41" s="589">
        <v>0</v>
      </c>
      <c r="F41" s="589">
        <v>0</v>
      </c>
      <c r="G41" s="589">
        <f t="shared" si="4"/>
        <v>2796.1215779278818</v>
      </c>
      <c r="H41" s="589">
        <v>0</v>
      </c>
      <c r="I41" s="589">
        <v>229.79466342245888</v>
      </c>
      <c r="J41" s="589">
        <v>1798.5871035494974</v>
      </c>
      <c r="K41" s="589">
        <v>0</v>
      </c>
      <c r="L41" s="589">
        <v>646.45072922532597</v>
      </c>
      <c r="M41" s="589">
        <v>0</v>
      </c>
      <c r="N41" s="589">
        <v>121.28908173059961</v>
      </c>
      <c r="O41" s="589">
        <v>3021.1821151634922</v>
      </c>
      <c r="P41" s="589">
        <f t="shared" si="5"/>
        <v>136.71210941907717</v>
      </c>
      <c r="Q41" s="589">
        <v>0</v>
      </c>
      <c r="R41" s="589">
        <v>136.71210941907717</v>
      </c>
      <c r="S41" s="589">
        <v>0</v>
      </c>
      <c r="T41" s="589">
        <v>0</v>
      </c>
      <c r="U41" s="589">
        <v>0</v>
      </c>
      <c r="V41" s="589">
        <v>0</v>
      </c>
      <c r="W41" s="589">
        <v>0</v>
      </c>
      <c r="X41" s="589">
        <v>0</v>
      </c>
    </row>
    <row r="42" spans="1:24" ht="12.75" customHeight="1">
      <c r="A42" s="79">
        <v>36</v>
      </c>
      <c r="B42" s="98" t="s">
        <v>203</v>
      </c>
      <c r="C42" s="385" t="s">
        <v>350</v>
      </c>
      <c r="D42" s="651">
        <f t="shared" si="3"/>
        <v>4330388.2329523927</v>
      </c>
      <c r="E42" s="589">
        <v>1143695</v>
      </c>
      <c r="F42" s="589">
        <v>1536047</v>
      </c>
      <c r="G42" s="589">
        <f t="shared" si="4"/>
        <v>71711.633255992521</v>
      </c>
      <c r="H42" s="589">
        <v>0</v>
      </c>
      <c r="I42" s="589">
        <v>674.62317807969737</v>
      </c>
      <c r="J42" s="589">
        <v>5317.6548908583727</v>
      </c>
      <c r="K42" s="589">
        <v>0</v>
      </c>
      <c r="L42" s="589">
        <v>13779.801588476261</v>
      </c>
      <c r="M42" s="589">
        <v>24993</v>
      </c>
      <c r="N42" s="589">
        <v>26946.553598578183</v>
      </c>
      <c r="O42" s="589">
        <v>821791.99675416469</v>
      </c>
      <c r="P42" s="589">
        <f t="shared" si="5"/>
        <v>597959.31294223503</v>
      </c>
      <c r="Q42" s="589">
        <v>0</v>
      </c>
      <c r="R42" s="589">
        <v>450940.31294223503</v>
      </c>
      <c r="S42" s="589">
        <v>0</v>
      </c>
      <c r="T42" s="589">
        <v>147019</v>
      </c>
      <c r="U42" s="589">
        <v>0</v>
      </c>
      <c r="V42" s="589">
        <v>0</v>
      </c>
      <c r="W42" s="589">
        <v>0</v>
      </c>
      <c r="X42" s="589">
        <v>159183.29</v>
      </c>
    </row>
    <row r="43" spans="1:24" ht="12.75" customHeight="1">
      <c r="A43" s="79">
        <v>37</v>
      </c>
      <c r="B43" s="98" t="s">
        <v>205</v>
      </c>
      <c r="C43" s="387" t="s">
        <v>351</v>
      </c>
      <c r="D43" s="651">
        <f t="shared" si="3"/>
        <v>4311577.0526650734</v>
      </c>
      <c r="E43" s="589">
        <v>1143695</v>
      </c>
      <c r="F43" s="589">
        <v>1536047</v>
      </c>
      <c r="G43" s="589">
        <f t="shared" si="4"/>
        <v>70325.34557515019</v>
      </c>
      <c r="H43" s="589">
        <v>0</v>
      </c>
      <c r="I43" s="589">
        <v>516.28911818439246</v>
      </c>
      <c r="J43" s="589">
        <v>4107.8573879739124</v>
      </c>
      <c r="K43" s="589">
        <v>0</v>
      </c>
      <c r="L43" s="589">
        <v>13766</v>
      </c>
      <c r="M43" s="589">
        <v>24993</v>
      </c>
      <c r="N43" s="589">
        <v>26942.199068991882</v>
      </c>
      <c r="O43" s="589">
        <v>806524.35227173043</v>
      </c>
      <c r="P43" s="589">
        <f t="shared" si="5"/>
        <v>595802.06481819251</v>
      </c>
      <c r="Q43" s="589">
        <v>0</v>
      </c>
      <c r="R43" s="589">
        <v>448783.06481819251</v>
      </c>
      <c r="S43" s="589">
        <v>0</v>
      </c>
      <c r="T43" s="589">
        <v>147019</v>
      </c>
      <c r="U43" s="589">
        <v>0</v>
      </c>
      <c r="V43" s="589">
        <v>0</v>
      </c>
      <c r="W43" s="589">
        <v>0</v>
      </c>
      <c r="X43" s="589">
        <v>159183.29</v>
      </c>
    </row>
    <row r="44" spans="1:24" ht="12.75" customHeight="1">
      <c r="A44" s="79">
        <v>38</v>
      </c>
      <c r="B44" s="98" t="s">
        <v>206</v>
      </c>
      <c r="C44" s="387" t="s">
        <v>352</v>
      </c>
      <c r="D44" s="651">
        <f t="shared" si="3"/>
        <v>18811.180287319203</v>
      </c>
      <c r="E44" s="589">
        <v>0</v>
      </c>
      <c r="F44" s="589">
        <v>0</v>
      </c>
      <c r="G44" s="589">
        <f t="shared" si="4"/>
        <v>1386.2876808423248</v>
      </c>
      <c r="H44" s="589">
        <v>0</v>
      </c>
      <c r="I44" s="589">
        <v>158.33405989530499</v>
      </c>
      <c r="J44" s="589">
        <v>1209.7975028844601</v>
      </c>
      <c r="K44" s="589">
        <v>0</v>
      </c>
      <c r="L44" s="589">
        <v>13.801588476260596</v>
      </c>
      <c r="M44" s="589">
        <v>0</v>
      </c>
      <c r="N44" s="589">
        <v>4.3545295862990399</v>
      </c>
      <c r="O44" s="589">
        <v>15267.644482434311</v>
      </c>
      <c r="P44" s="589">
        <f t="shared" si="5"/>
        <v>2157.2481240425664</v>
      </c>
      <c r="Q44" s="589">
        <v>0</v>
      </c>
      <c r="R44" s="589">
        <v>2157.2481240425664</v>
      </c>
      <c r="S44" s="589">
        <v>0</v>
      </c>
      <c r="T44" s="589">
        <v>0</v>
      </c>
      <c r="U44" s="589">
        <v>0</v>
      </c>
      <c r="V44" s="589">
        <v>0</v>
      </c>
      <c r="W44" s="589">
        <v>0</v>
      </c>
      <c r="X44" s="589">
        <v>0</v>
      </c>
    </row>
    <row r="45" spans="1:24" ht="12.75" customHeight="1">
      <c r="A45" s="79">
        <v>39</v>
      </c>
      <c r="B45" s="98" t="s">
        <v>208</v>
      </c>
      <c r="C45" s="385" t="s">
        <v>353</v>
      </c>
      <c r="D45" s="651">
        <f t="shared" si="3"/>
        <v>66695.237675907119</v>
      </c>
      <c r="E45" s="589">
        <v>0</v>
      </c>
      <c r="F45" s="589">
        <v>0</v>
      </c>
      <c r="G45" s="589">
        <f t="shared" si="4"/>
        <v>52575.709933491533</v>
      </c>
      <c r="H45" s="589">
        <v>0</v>
      </c>
      <c r="I45" s="589">
        <v>2391.4891156249664</v>
      </c>
      <c r="J45" s="589">
        <v>49239.387957687555</v>
      </c>
      <c r="K45" s="589">
        <v>0</v>
      </c>
      <c r="L45" s="589">
        <v>553.90572972112818</v>
      </c>
      <c r="M45" s="589">
        <v>323.15600000000001</v>
      </c>
      <c r="N45" s="589">
        <v>67.771130457887267</v>
      </c>
      <c r="O45" s="589">
        <v>514.79393865141469</v>
      </c>
      <c r="P45" s="589">
        <f t="shared" si="5"/>
        <v>13604.733803764169</v>
      </c>
      <c r="Q45" s="589">
        <v>0</v>
      </c>
      <c r="R45" s="589">
        <v>12041.733803764169</v>
      </c>
      <c r="S45" s="589">
        <v>0</v>
      </c>
      <c r="T45" s="589">
        <v>1563</v>
      </c>
      <c r="U45" s="589">
        <v>0</v>
      </c>
      <c r="V45" s="589">
        <v>0</v>
      </c>
      <c r="W45" s="589">
        <v>0</v>
      </c>
      <c r="X45" s="589">
        <v>0</v>
      </c>
    </row>
    <row r="46" spans="1:24" ht="12.75" customHeight="1">
      <c r="A46" s="79">
        <v>40</v>
      </c>
      <c r="B46" s="98">
        <v>36</v>
      </c>
      <c r="C46" s="387" t="s">
        <v>354</v>
      </c>
      <c r="D46" s="651">
        <f t="shared" si="3"/>
        <v>941.3781876671942</v>
      </c>
      <c r="E46" s="589">
        <v>0</v>
      </c>
      <c r="F46" s="589">
        <v>0</v>
      </c>
      <c r="G46" s="589">
        <f t="shared" si="4"/>
        <v>874.52541916203347</v>
      </c>
      <c r="H46" s="589">
        <v>0</v>
      </c>
      <c r="I46" s="589">
        <v>47.758701211040801</v>
      </c>
      <c r="J46" s="589">
        <v>766.16642668457905</v>
      </c>
      <c r="K46" s="589">
        <v>0</v>
      </c>
      <c r="L46" s="589">
        <v>59.286823541502045</v>
      </c>
      <c r="M46" s="589">
        <v>0</v>
      </c>
      <c r="N46" s="589">
        <v>1.3134677249115347</v>
      </c>
      <c r="O46" s="589">
        <v>10.495144194161893</v>
      </c>
      <c r="P46" s="589">
        <f t="shared" si="5"/>
        <v>56.357624310998894</v>
      </c>
      <c r="Q46" s="589">
        <v>0</v>
      </c>
      <c r="R46" s="589">
        <v>56.357624310998894</v>
      </c>
      <c r="S46" s="589">
        <v>0</v>
      </c>
      <c r="T46" s="589">
        <v>0</v>
      </c>
      <c r="U46" s="589">
        <v>0</v>
      </c>
      <c r="V46" s="589">
        <v>0</v>
      </c>
      <c r="W46" s="589">
        <v>0</v>
      </c>
      <c r="X46" s="589">
        <v>0</v>
      </c>
    </row>
    <row r="47" spans="1:24" ht="12.75" customHeight="1">
      <c r="A47" s="79">
        <v>41</v>
      </c>
      <c r="B47" s="98" t="s">
        <v>211</v>
      </c>
      <c r="C47" s="387" t="s">
        <v>355</v>
      </c>
      <c r="D47" s="651">
        <f t="shared" si="3"/>
        <v>65753.859488239934</v>
      </c>
      <c r="E47" s="589">
        <v>0</v>
      </c>
      <c r="F47" s="589">
        <v>0</v>
      </c>
      <c r="G47" s="589">
        <f t="shared" si="4"/>
        <v>51701.184514329507</v>
      </c>
      <c r="H47" s="589">
        <v>0</v>
      </c>
      <c r="I47" s="589">
        <v>2343.7304144139257</v>
      </c>
      <c r="J47" s="589">
        <v>48473.221531002979</v>
      </c>
      <c r="K47" s="589">
        <v>0</v>
      </c>
      <c r="L47" s="589">
        <v>494.61890617962615</v>
      </c>
      <c r="M47" s="589">
        <v>323.15600000000001</v>
      </c>
      <c r="N47" s="589">
        <v>66.457662732975734</v>
      </c>
      <c r="O47" s="589">
        <v>504.29879445725271</v>
      </c>
      <c r="P47" s="589">
        <f t="shared" si="5"/>
        <v>13548.376179453171</v>
      </c>
      <c r="Q47" s="589">
        <v>0</v>
      </c>
      <c r="R47" s="589">
        <v>11985.376179453171</v>
      </c>
      <c r="S47" s="589">
        <v>0</v>
      </c>
      <c r="T47" s="589">
        <v>1563</v>
      </c>
      <c r="U47" s="589">
        <v>0</v>
      </c>
      <c r="V47" s="589">
        <v>0</v>
      </c>
      <c r="W47" s="589">
        <v>0</v>
      </c>
      <c r="X47" s="589">
        <v>0</v>
      </c>
    </row>
    <row r="48" spans="1:24" ht="12.75" customHeight="1">
      <c r="A48" s="79">
        <v>42</v>
      </c>
      <c r="B48" s="98">
        <v>37</v>
      </c>
      <c r="C48" s="388" t="s">
        <v>356</v>
      </c>
      <c r="D48" s="651">
        <f t="shared" si="3"/>
        <v>5774.9030986827238</v>
      </c>
      <c r="E48" s="589">
        <v>0</v>
      </c>
      <c r="F48" s="589">
        <v>0</v>
      </c>
      <c r="G48" s="589">
        <f t="shared" si="4"/>
        <v>5445.1763245834018</v>
      </c>
      <c r="H48" s="589">
        <v>0</v>
      </c>
      <c r="I48" s="589">
        <v>596.00781375741326</v>
      </c>
      <c r="J48" s="589">
        <v>4824.0760036107094</v>
      </c>
      <c r="K48" s="589">
        <v>0</v>
      </c>
      <c r="L48" s="589">
        <v>8.7010014306860306</v>
      </c>
      <c r="M48" s="589">
        <v>0</v>
      </c>
      <c r="N48" s="589">
        <v>16.391505784593488</v>
      </c>
      <c r="O48" s="589">
        <v>16.177921669570665</v>
      </c>
      <c r="P48" s="589">
        <f t="shared" si="5"/>
        <v>313.54885242975195</v>
      </c>
      <c r="Q48" s="589">
        <v>0</v>
      </c>
      <c r="R48" s="589">
        <v>313.54885242975195</v>
      </c>
      <c r="S48" s="589">
        <v>0</v>
      </c>
      <c r="T48" s="589">
        <v>0</v>
      </c>
      <c r="U48" s="589">
        <v>0</v>
      </c>
      <c r="V48" s="589">
        <v>0</v>
      </c>
      <c r="W48" s="589">
        <v>0</v>
      </c>
      <c r="X48" s="589">
        <v>0</v>
      </c>
    </row>
    <row r="49" spans="1:24" ht="12.75" customHeight="1">
      <c r="A49" s="79">
        <v>43</v>
      </c>
      <c r="B49" s="98" t="s">
        <v>214</v>
      </c>
      <c r="C49" s="388" t="s">
        <v>357</v>
      </c>
      <c r="D49" s="651">
        <f t="shared" si="3"/>
        <v>59978.956389557206</v>
      </c>
      <c r="E49" s="589">
        <v>0</v>
      </c>
      <c r="F49" s="589">
        <v>0</v>
      </c>
      <c r="G49" s="589">
        <f t="shared" si="4"/>
        <v>46256.008189746106</v>
      </c>
      <c r="H49" s="589">
        <v>0</v>
      </c>
      <c r="I49" s="589">
        <v>1747.7226006565124</v>
      </c>
      <c r="J49" s="589">
        <v>43649.145527392269</v>
      </c>
      <c r="K49" s="589">
        <v>0</v>
      </c>
      <c r="L49" s="589">
        <v>485.91790474894015</v>
      </c>
      <c r="M49" s="589">
        <v>323.15600000000001</v>
      </c>
      <c r="N49" s="589">
        <v>50.066156948382243</v>
      </c>
      <c r="O49" s="589">
        <v>488.12087278768206</v>
      </c>
      <c r="P49" s="589">
        <f t="shared" si="5"/>
        <v>13234.827327023419</v>
      </c>
      <c r="Q49" s="589">
        <v>0</v>
      </c>
      <c r="R49" s="589">
        <v>11671.827327023419</v>
      </c>
      <c r="S49" s="589">
        <v>0</v>
      </c>
      <c r="T49" s="589">
        <v>1563</v>
      </c>
      <c r="U49" s="589">
        <v>0</v>
      </c>
      <c r="V49" s="589">
        <v>0</v>
      </c>
      <c r="W49" s="589">
        <v>0</v>
      </c>
      <c r="X49" s="589">
        <v>0</v>
      </c>
    </row>
    <row r="50" spans="1:24" ht="12.75" customHeight="1">
      <c r="A50" s="79">
        <v>44</v>
      </c>
      <c r="B50" s="98" t="s">
        <v>215</v>
      </c>
      <c r="C50" s="385" t="s">
        <v>745</v>
      </c>
      <c r="D50" s="651">
        <f t="shared" si="3"/>
        <v>105054.72506992372</v>
      </c>
      <c r="E50" s="589">
        <v>0</v>
      </c>
      <c r="F50" s="589">
        <v>0</v>
      </c>
      <c r="G50" s="589">
        <f t="shared" si="4"/>
        <v>87953.619893961426</v>
      </c>
      <c r="H50" s="589">
        <v>0</v>
      </c>
      <c r="I50" s="589">
        <v>3385.791816673106</v>
      </c>
      <c r="J50" s="589">
        <v>65090.438284121883</v>
      </c>
      <c r="K50" s="589">
        <v>0</v>
      </c>
      <c r="L50" s="589">
        <v>14517.843594065145</v>
      </c>
      <c r="M50" s="589">
        <v>0</v>
      </c>
      <c r="N50" s="589">
        <v>4959.5461991013026</v>
      </c>
      <c r="O50" s="589">
        <v>14324.295702543812</v>
      </c>
      <c r="P50" s="589">
        <f t="shared" si="5"/>
        <v>2776.8094734184888</v>
      </c>
      <c r="Q50" s="589">
        <v>0</v>
      </c>
      <c r="R50" s="589">
        <v>2776.8094734184888</v>
      </c>
      <c r="S50" s="589">
        <v>0</v>
      </c>
      <c r="T50" s="589">
        <v>0</v>
      </c>
      <c r="U50" s="589">
        <v>0</v>
      </c>
      <c r="V50" s="589">
        <v>0</v>
      </c>
      <c r="W50" s="589">
        <v>0</v>
      </c>
      <c r="X50" s="589">
        <v>0</v>
      </c>
    </row>
    <row r="51" spans="1:24" ht="12.75" customHeight="1">
      <c r="A51" s="79">
        <v>45</v>
      </c>
      <c r="B51" s="98" t="s">
        <v>216</v>
      </c>
      <c r="C51" s="387" t="s">
        <v>358</v>
      </c>
      <c r="D51" s="651">
        <f t="shared" si="3"/>
        <v>38651.459421479616</v>
      </c>
      <c r="E51" s="589">
        <v>0</v>
      </c>
      <c r="F51" s="589">
        <v>0</v>
      </c>
      <c r="G51" s="589">
        <f t="shared" si="4"/>
        <v>33315.017266739706</v>
      </c>
      <c r="H51" s="589">
        <v>0</v>
      </c>
      <c r="I51" s="589">
        <v>1474.6592627505779</v>
      </c>
      <c r="J51" s="589">
        <v>23882.71215151123</v>
      </c>
      <c r="K51" s="589">
        <v>0</v>
      </c>
      <c r="L51" s="589">
        <v>4994.3247333643503</v>
      </c>
      <c r="M51" s="589">
        <v>0</v>
      </c>
      <c r="N51" s="589">
        <v>2963.3211191135479</v>
      </c>
      <c r="O51" s="589">
        <v>4449.8559554657131</v>
      </c>
      <c r="P51" s="589">
        <f t="shared" si="5"/>
        <v>886.58619927419886</v>
      </c>
      <c r="Q51" s="589">
        <v>0</v>
      </c>
      <c r="R51" s="589">
        <v>886.58619927419886</v>
      </c>
      <c r="S51" s="589">
        <v>0</v>
      </c>
      <c r="T51" s="589">
        <v>0</v>
      </c>
      <c r="U51" s="589">
        <v>0</v>
      </c>
      <c r="V51" s="589">
        <v>0</v>
      </c>
      <c r="W51" s="589">
        <v>0</v>
      </c>
      <c r="X51" s="589">
        <v>0</v>
      </c>
    </row>
    <row r="52" spans="1:24" ht="12.75" customHeight="1">
      <c r="A52" s="79">
        <v>46</v>
      </c>
      <c r="B52" s="98">
        <v>43</v>
      </c>
      <c r="C52" s="387" t="s">
        <v>361</v>
      </c>
      <c r="D52" s="651">
        <f t="shared" si="3"/>
        <v>66403.26564844411</v>
      </c>
      <c r="E52" s="589">
        <v>0</v>
      </c>
      <c r="F52" s="589">
        <v>0</v>
      </c>
      <c r="G52" s="589">
        <f t="shared" si="4"/>
        <v>54638.602627221728</v>
      </c>
      <c r="H52" s="589">
        <v>0</v>
      </c>
      <c r="I52" s="589">
        <v>1911.1325539225281</v>
      </c>
      <c r="J52" s="589">
        <v>41207.726132610653</v>
      </c>
      <c r="K52" s="589">
        <v>0</v>
      </c>
      <c r="L52" s="589">
        <v>9523.5188607007949</v>
      </c>
      <c r="M52" s="589">
        <v>0</v>
      </c>
      <c r="N52" s="589">
        <v>1996.2250799877545</v>
      </c>
      <c r="O52" s="589">
        <v>9874.4397470780987</v>
      </c>
      <c r="P52" s="589">
        <f t="shared" si="5"/>
        <v>1890.2232741442904</v>
      </c>
      <c r="Q52" s="589">
        <v>0</v>
      </c>
      <c r="R52" s="589">
        <v>1890.2232741442904</v>
      </c>
      <c r="S52" s="589">
        <v>0</v>
      </c>
      <c r="T52" s="589">
        <v>0</v>
      </c>
      <c r="U52" s="589">
        <v>0</v>
      </c>
      <c r="V52" s="589">
        <v>0</v>
      </c>
      <c r="W52" s="589">
        <v>0</v>
      </c>
      <c r="X52" s="589">
        <v>0</v>
      </c>
    </row>
    <row r="53" spans="1:24" ht="12.75" customHeight="1">
      <c r="A53" s="79">
        <v>47</v>
      </c>
      <c r="B53" s="98" t="s">
        <v>218</v>
      </c>
      <c r="C53" s="385" t="s">
        <v>362</v>
      </c>
      <c r="D53" s="651">
        <f t="shared" si="3"/>
        <v>259882.44436409776</v>
      </c>
      <c r="E53" s="589">
        <v>327.56753836178967</v>
      </c>
      <c r="F53" s="589">
        <v>0</v>
      </c>
      <c r="G53" s="589">
        <f t="shared" si="4"/>
        <v>174077.03340632614</v>
      </c>
      <c r="H53" s="589">
        <v>0</v>
      </c>
      <c r="I53" s="589">
        <v>15322.34931046014</v>
      </c>
      <c r="J53" s="589">
        <v>107740.17081088081</v>
      </c>
      <c r="K53" s="589">
        <v>0</v>
      </c>
      <c r="L53" s="589">
        <v>48439.095491938482</v>
      </c>
      <c r="M53" s="589">
        <v>0</v>
      </c>
      <c r="N53" s="589">
        <v>2575.4177930467117</v>
      </c>
      <c r="O53" s="589">
        <v>76729.663129634166</v>
      </c>
      <c r="P53" s="589">
        <f t="shared" si="5"/>
        <v>8748.1802897756643</v>
      </c>
      <c r="Q53" s="589">
        <v>0</v>
      </c>
      <c r="R53" s="589">
        <v>8748.1802897756643</v>
      </c>
      <c r="S53" s="589">
        <v>0</v>
      </c>
      <c r="T53" s="589">
        <v>0</v>
      </c>
      <c r="U53" s="589">
        <v>0</v>
      </c>
      <c r="V53" s="589">
        <v>0</v>
      </c>
      <c r="W53" s="589">
        <v>0</v>
      </c>
      <c r="X53" s="589">
        <v>0</v>
      </c>
    </row>
    <row r="54" spans="1:24" ht="12.75" customHeight="1">
      <c r="A54" s="79">
        <v>48</v>
      </c>
      <c r="B54" s="98">
        <v>45</v>
      </c>
      <c r="C54" s="387" t="s">
        <v>57</v>
      </c>
      <c r="D54" s="651">
        <f t="shared" si="3"/>
        <v>28364.445695133156</v>
      </c>
      <c r="E54" s="589">
        <v>127.96563648152149</v>
      </c>
      <c r="F54" s="589">
        <v>0</v>
      </c>
      <c r="G54" s="589">
        <f t="shared" si="4"/>
        <v>15876.117515271542</v>
      </c>
      <c r="H54" s="589">
        <v>0</v>
      </c>
      <c r="I54" s="589">
        <v>580.52675069518205</v>
      </c>
      <c r="J54" s="589">
        <v>7947.3252152700843</v>
      </c>
      <c r="K54" s="589">
        <v>0</v>
      </c>
      <c r="L54" s="589">
        <v>7332.2998062866636</v>
      </c>
      <c r="M54" s="589">
        <v>0</v>
      </c>
      <c r="N54" s="589">
        <v>15.965743019611509</v>
      </c>
      <c r="O54" s="589">
        <v>11676.14568600442</v>
      </c>
      <c r="P54" s="589">
        <f t="shared" si="5"/>
        <v>684.21685737567338</v>
      </c>
      <c r="Q54" s="589">
        <v>0</v>
      </c>
      <c r="R54" s="589">
        <v>684.21685737567338</v>
      </c>
      <c r="S54" s="589">
        <v>0</v>
      </c>
      <c r="T54" s="589">
        <v>0</v>
      </c>
      <c r="U54" s="589">
        <v>0</v>
      </c>
      <c r="V54" s="589">
        <v>0</v>
      </c>
      <c r="W54" s="589">
        <v>0</v>
      </c>
      <c r="X54" s="589">
        <v>0</v>
      </c>
    </row>
    <row r="55" spans="1:24" ht="12.75" customHeight="1">
      <c r="A55" s="79">
        <v>49</v>
      </c>
      <c r="B55" s="98">
        <v>46</v>
      </c>
      <c r="C55" s="387" t="s">
        <v>363</v>
      </c>
      <c r="D55" s="651">
        <f t="shared" si="3"/>
        <v>82411.199436093768</v>
      </c>
      <c r="E55" s="589">
        <v>44.083855629997835</v>
      </c>
      <c r="F55" s="589">
        <v>0</v>
      </c>
      <c r="G55" s="589">
        <f t="shared" si="4"/>
        <v>66219.507793369528</v>
      </c>
      <c r="H55" s="589">
        <v>0</v>
      </c>
      <c r="I55" s="589">
        <v>4216.983241234564</v>
      </c>
      <c r="J55" s="589">
        <v>55867.940209251428</v>
      </c>
      <c r="K55" s="589">
        <v>0</v>
      </c>
      <c r="L55" s="589">
        <v>6018.6081700940249</v>
      </c>
      <c r="M55" s="589">
        <v>0</v>
      </c>
      <c r="N55" s="589">
        <v>115.97617278951384</v>
      </c>
      <c r="O55" s="589">
        <v>10543.825854049224</v>
      </c>
      <c r="P55" s="589">
        <f t="shared" si="5"/>
        <v>5603.7819330450211</v>
      </c>
      <c r="Q55" s="589">
        <v>0</v>
      </c>
      <c r="R55" s="589">
        <v>5603.7819330450211</v>
      </c>
      <c r="S55" s="589">
        <v>0</v>
      </c>
      <c r="T55" s="589">
        <v>0</v>
      </c>
      <c r="U55" s="589">
        <v>0</v>
      </c>
      <c r="V55" s="589">
        <v>0</v>
      </c>
      <c r="W55" s="589">
        <v>0</v>
      </c>
      <c r="X55" s="589">
        <v>0</v>
      </c>
    </row>
    <row r="56" spans="1:24" ht="12.75" customHeight="1">
      <c r="A56" s="79">
        <v>50</v>
      </c>
      <c r="B56" s="98">
        <v>47</v>
      </c>
      <c r="C56" s="387" t="s">
        <v>364</v>
      </c>
      <c r="D56" s="651">
        <f t="shared" si="3"/>
        <v>149106.79923287084</v>
      </c>
      <c r="E56" s="589">
        <v>155.51804625027029</v>
      </c>
      <c r="F56" s="589">
        <v>0</v>
      </c>
      <c r="G56" s="589">
        <f t="shared" si="4"/>
        <v>91981.408097685082</v>
      </c>
      <c r="H56" s="589">
        <v>0</v>
      </c>
      <c r="I56" s="589">
        <v>10524.839318530394</v>
      </c>
      <c r="J56" s="589">
        <v>43924.9053863593</v>
      </c>
      <c r="K56" s="589">
        <v>0</v>
      </c>
      <c r="L56" s="589">
        <v>35088.187515557795</v>
      </c>
      <c r="M56" s="589">
        <v>0</v>
      </c>
      <c r="N56" s="589">
        <v>2443.4758772375862</v>
      </c>
      <c r="O56" s="589">
        <v>54509.691589580514</v>
      </c>
      <c r="P56" s="589">
        <f t="shared" si="5"/>
        <v>2460.1814993549706</v>
      </c>
      <c r="Q56" s="589">
        <v>0</v>
      </c>
      <c r="R56" s="589">
        <v>2460.1814993549706</v>
      </c>
      <c r="S56" s="589">
        <v>0</v>
      </c>
      <c r="T56" s="589">
        <v>0</v>
      </c>
      <c r="U56" s="589">
        <v>0</v>
      </c>
      <c r="V56" s="589">
        <v>0</v>
      </c>
      <c r="W56" s="589">
        <v>0</v>
      </c>
      <c r="X56" s="589">
        <v>0</v>
      </c>
    </row>
    <row r="57" spans="1:24" ht="12.75" customHeight="1">
      <c r="A57" s="79">
        <v>51</v>
      </c>
      <c r="B57" s="98" t="s">
        <v>219</v>
      </c>
      <c r="C57" s="385" t="s">
        <v>220</v>
      </c>
      <c r="D57" s="651">
        <f t="shared" si="3"/>
        <v>422657.91969571309</v>
      </c>
      <c r="E57" s="589">
        <v>0</v>
      </c>
      <c r="F57" s="589">
        <v>0</v>
      </c>
      <c r="G57" s="589">
        <f t="shared" si="4"/>
        <v>382882.49043821805</v>
      </c>
      <c r="H57" s="589">
        <v>0</v>
      </c>
      <c r="I57" s="589">
        <v>3739.9889685070557</v>
      </c>
      <c r="J57" s="589">
        <v>348818.49360834016</v>
      </c>
      <c r="K57" s="589">
        <v>25733.299999999988</v>
      </c>
      <c r="L57" s="589">
        <v>4490.9193059305017</v>
      </c>
      <c r="M57" s="589">
        <v>0</v>
      </c>
      <c r="N57" s="589">
        <v>99.78855544039223</v>
      </c>
      <c r="O57" s="589">
        <v>8767.7054205563218</v>
      </c>
      <c r="P57" s="589">
        <f t="shared" si="5"/>
        <v>31007.723836938709</v>
      </c>
      <c r="Q57" s="589">
        <v>0</v>
      </c>
      <c r="R57" s="589">
        <v>31007.723836938709</v>
      </c>
      <c r="S57" s="589">
        <v>0</v>
      </c>
      <c r="T57" s="589">
        <v>0</v>
      </c>
      <c r="U57" s="589">
        <v>0</v>
      </c>
      <c r="V57" s="589">
        <v>0</v>
      </c>
      <c r="W57" s="589">
        <v>0</v>
      </c>
      <c r="X57" s="589">
        <v>0</v>
      </c>
    </row>
    <row r="58" spans="1:24" ht="12.75" customHeight="1">
      <c r="A58" s="79">
        <v>52</v>
      </c>
      <c r="B58" s="98" t="s">
        <v>221</v>
      </c>
      <c r="C58" s="387" t="s">
        <v>365</v>
      </c>
      <c r="D58" s="651">
        <f t="shared" si="3"/>
        <v>20697.881681762519</v>
      </c>
      <c r="E58" s="589">
        <v>0</v>
      </c>
      <c r="F58" s="589">
        <v>0</v>
      </c>
      <c r="G58" s="589">
        <f t="shared" si="4"/>
        <v>18842.22407703305</v>
      </c>
      <c r="H58" s="589">
        <v>0</v>
      </c>
      <c r="I58" s="589">
        <v>20.884376807826307</v>
      </c>
      <c r="J58" s="589">
        <v>18708.732592165165</v>
      </c>
      <c r="K58" s="589">
        <v>0</v>
      </c>
      <c r="L58" s="589">
        <v>112.03274246391804</v>
      </c>
      <c r="M58" s="589">
        <v>0</v>
      </c>
      <c r="N58" s="589">
        <v>0.57436559614040306</v>
      </c>
      <c r="O58" s="589">
        <v>310.2198824638902</v>
      </c>
      <c r="P58" s="589">
        <f t="shared" si="5"/>
        <v>1545.4377222655769</v>
      </c>
      <c r="Q58" s="589">
        <v>0</v>
      </c>
      <c r="R58" s="589">
        <v>1545.4377222655769</v>
      </c>
      <c r="S58" s="589">
        <v>0</v>
      </c>
      <c r="T58" s="589">
        <v>0</v>
      </c>
      <c r="U58" s="589">
        <v>0</v>
      </c>
      <c r="V58" s="589">
        <v>0</v>
      </c>
      <c r="W58" s="589">
        <v>0</v>
      </c>
      <c r="X58" s="589">
        <v>0</v>
      </c>
    </row>
    <row r="59" spans="1:24" ht="12.75" customHeight="1">
      <c r="A59" s="79">
        <v>53</v>
      </c>
      <c r="B59" s="98" t="s">
        <v>222</v>
      </c>
      <c r="C59" s="387" t="s">
        <v>366</v>
      </c>
      <c r="D59" s="651">
        <f t="shared" si="3"/>
        <v>149288.28721596414</v>
      </c>
      <c r="E59" s="589">
        <v>0</v>
      </c>
      <c r="F59" s="589">
        <v>0</v>
      </c>
      <c r="G59" s="589">
        <f t="shared" si="4"/>
        <v>137477.71269082415</v>
      </c>
      <c r="H59" s="589">
        <v>0</v>
      </c>
      <c r="I59" s="589">
        <v>1652.2847381600993</v>
      </c>
      <c r="J59" s="589">
        <v>135720.69972010376</v>
      </c>
      <c r="K59" s="589">
        <v>0</v>
      </c>
      <c r="L59" s="589">
        <v>59.286823541502045</v>
      </c>
      <c r="M59" s="589">
        <v>0</v>
      </c>
      <c r="N59" s="589">
        <v>45.441409018792299</v>
      </c>
      <c r="O59" s="589">
        <v>117.12755974143472</v>
      </c>
      <c r="P59" s="589">
        <f t="shared" si="5"/>
        <v>11693.44696539856</v>
      </c>
      <c r="Q59" s="589">
        <v>0</v>
      </c>
      <c r="R59" s="589">
        <v>11693.44696539856</v>
      </c>
      <c r="S59" s="589">
        <v>0</v>
      </c>
      <c r="T59" s="589">
        <v>0</v>
      </c>
      <c r="U59" s="589">
        <v>0</v>
      </c>
      <c r="V59" s="589">
        <v>0</v>
      </c>
      <c r="W59" s="589">
        <v>0</v>
      </c>
      <c r="X59" s="589">
        <v>0</v>
      </c>
    </row>
    <row r="60" spans="1:24" ht="12.75" customHeight="1">
      <c r="A60" s="79">
        <v>54</v>
      </c>
      <c r="B60" s="98">
        <v>50</v>
      </c>
      <c r="C60" s="387" t="s">
        <v>173</v>
      </c>
      <c r="D60" s="651">
        <f t="shared" si="3"/>
        <v>18007.575919517905</v>
      </c>
      <c r="E60" s="589">
        <v>0</v>
      </c>
      <c r="F60" s="589">
        <v>0</v>
      </c>
      <c r="G60" s="589">
        <f t="shared" si="4"/>
        <v>15925.188984409062</v>
      </c>
      <c r="H60" s="589">
        <v>0</v>
      </c>
      <c r="I60" s="589">
        <v>76.530767356382839</v>
      </c>
      <c r="J60" s="589">
        <v>15846.553455190729</v>
      </c>
      <c r="K60" s="589">
        <v>0</v>
      </c>
      <c r="L60" s="589">
        <v>0</v>
      </c>
      <c r="M60" s="589">
        <v>0</v>
      </c>
      <c r="N60" s="589">
        <v>2.1047618619512174</v>
      </c>
      <c r="O60" s="589">
        <v>0.79326589128188629</v>
      </c>
      <c r="P60" s="589">
        <f t="shared" si="5"/>
        <v>2081.5936692175619</v>
      </c>
      <c r="Q60" s="589">
        <v>0</v>
      </c>
      <c r="R60" s="589">
        <v>2081.5936692175619</v>
      </c>
      <c r="S60" s="589">
        <v>0</v>
      </c>
      <c r="T60" s="589">
        <v>0</v>
      </c>
      <c r="U60" s="589">
        <v>0</v>
      </c>
      <c r="V60" s="589">
        <v>0</v>
      </c>
      <c r="W60" s="589">
        <v>0</v>
      </c>
      <c r="X60" s="589">
        <v>0</v>
      </c>
    </row>
    <row r="61" spans="1:24" ht="12.75" customHeight="1">
      <c r="A61" s="79">
        <v>55</v>
      </c>
      <c r="B61" s="98">
        <v>51</v>
      </c>
      <c r="C61" s="387" t="s">
        <v>174</v>
      </c>
      <c r="D61" s="651">
        <f t="shared" si="3"/>
        <v>39701.326981152852</v>
      </c>
      <c r="E61" s="589">
        <v>0</v>
      </c>
      <c r="F61" s="589">
        <v>0</v>
      </c>
      <c r="G61" s="589">
        <f t="shared" si="4"/>
        <v>38279.304783670275</v>
      </c>
      <c r="H61" s="589">
        <v>0</v>
      </c>
      <c r="I61" s="589">
        <v>196.72161682360274</v>
      </c>
      <c r="J61" s="589">
        <v>12209.00937615492</v>
      </c>
      <c r="K61" s="589">
        <v>25733.299999999988</v>
      </c>
      <c r="L61" s="589">
        <v>137.93276186234823</v>
      </c>
      <c r="M61" s="589">
        <v>0</v>
      </c>
      <c r="N61" s="589">
        <v>2.3410288294071542</v>
      </c>
      <c r="O61" s="589">
        <v>20.882532744244713</v>
      </c>
      <c r="P61" s="589">
        <f t="shared" si="5"/>
        <v>1401.1396647383326</v>
      </c>
      <c r="Q61" s="589">
        <v>0</v>
      </c>
      <c r="R61" s="589">
        <v>1401.1396647383326</v>
      </c>
      <c r="S61" s="589">
        <v>0</v>
      </c>
      <c r="T61" s="589">
        <v>0</v>
      </c>
      <c r="U61" s="589">
        <v>0</v>
      </c>
      <c r="V61" s="589">
        <v>0</v>
      </c>
      <c r="W61" s="589">
        <v>0</v>
      </c>
      <c r="X61" s="589">
        <v>0</v>
      </c>
    </row>
    <row r="62" spans="1:24" ht="12.75" customHeight="1">
      <c r="A62" s="79">
        <v>56</v>
      </c>
      <c r="B62" s="98">
        <v>52</v>
      </c>
      <c r="C62" s="387" t="s">
        <v>367</v>
      </c>
      <c r="D62" s="651">
        <f t="shared" si="3"/>
        <v>149826.24489801071</v>
      </c>
      <c r="E62" s="589">
        <v>0</v>
      </c>
      <c r="F62" s="589">
        <v>0</v>
      </c>
      <c r="G62" s="589">
        <f t="shared" si="4"/>
        <v>131845.47936772931</v>
      </c>
      <c r="H62" s="589">
        <v>0</v>
      </c>
      <c r="I62" s="589">
        <v>809.72625788027074</v>
      </c>
      <c r="J62" s="589">
        <v>127519.66499381275</v>
      </c>
      <c r="K62" s="589">
        <v>0</v>
      </c>
      <c r="L62" s="589">
        <v>3493.8188901408839</v>
      </c>
      <c r="M62" s="589">
        <v>0</v>
      </c>
      <c r="N62" s="589">
        <v>22.269225895390544</v>
      </c>
      <c r="O62" s="589">
        <v>6398.463345588937</v>
      </c>
      <c r="P62" s="589">
        <f t="shared" si="5"/>
        <v>11582.30218469246</v>
      </c>
      <c r="Q62" s="589">
        <v>0</v>
      </c>
      <c r="R62" s="589">
        <v>11582.30218469246</v>
      </c>
      <c r="S62" s="589">
        <v>0</v>
      </c>
      <c r="T62" s="589">
        <v>0</v>
      </c>
      <c r="U62" s="589">
        <v>0</v>
      </c>
      <c r="V62" s="589">
        <v>0</v>
      </c>
      <c r="W62" s="589">
        <v>0</v>
      </c>
      <c r="X62" s="589">
        <v>0</v>
      </c>
    </row>
    <row r="63" spans="1:24" ht="12.75" customHeight="1">
      <c r="A63" s="79">
        <v>57</v>
      </c>
      <c r="B63" s="98">
        <v>53</v>
      </c>
      <c r="C63" s="387" t="s">
        <v>368</v>
      </c>
      <c r="D63" s="651">
        <f t="shared" si="3"/>
        <v>45136.602999305003</v>
      </c>
      <c r="E63" s="589">
        <v>0</v>
      </c>
      <c r="F63" s="589">
        <v>0</v>
      </c>
      <c r="G63" s="589">
        <f t="shared" si="4"/>
        <v>40512.580534552253</v>
      </c>
      <c r="H63" s="589">
        <v>0</v>
      </c>
      <c r="I63" s="589">
        <v>983.84121147887402</v>
      </c>
      <c r="J63" s="589">
        <v>38813.833470912825</v>
      </c>
      <c r="K63" s="589">
        <v>0</v>
      </c>
      <c r="L63" s="589">
        <v>687.84808792184981</v>
      </c>
      <c r="M63" s="589">
        <v>0</v>
      </c>
      <c r="N63" s="589">
        <v>27.057764238710607</v>
      </c>
      <c r="O63" s="589">
        <v>1920.2188341265332</v>
      </c>
      <c r="P63" s="589">
        <f t="shared" si="5"/>
        <v>2703.8036306262134</v>
      </c>
      <c r="Q63" s="589">
        <v>0</v>
      </c>
      <c r="R63" s="589">
        <v>2703.8036306262134</v>
      </c>
      <c r="S63" s="589">
        <v>0</v>
      </c>
      <c r="T63" s="589">
        <v>0</v>
      </c>
      <c r="U63" s="589">
        <v>0</v>
      </c>
      <c r="V63" s="589">
        <v>0</v>
      </c>
      <c r="W63" s="589">
        <v>0</v>
      </c>
      <c r="X63" s="589">
        <v>0</v>
      </c>
    </row>
    <row r="64" spans="1:24" ht="12.75" customHeight="1">
      <c r="A64" s="79">
        <v>58</v>
      </c>
      <c r="B64" s="98" t="s">
        <v>225</v>
      </c>
      <c r="C64" s="385" t="s">
        <v>369</v>
      </c>
      <c r="D64" s="651">
        <f t="shared" si="3"/>
        <v>53066.99689741699</v>
      </c>
      <c r="E64" s="589">
        <v>56.512726394367405</v>
      </c>
      <c r="F64" s="589">
        <v>0</v>
      </c>
      <c r="G64" s="589">
        <f t="shared" si="4"/>
        <v>29647.619220379245</v>
      </c>
      <c r="H64" s="589">
        <v>0</v>
      </c>
      <c r="I64" s="589">
        <v>1076.7684737179061</v>
      </c>
      <c r="J64" s="589">
        <v>2746.4441896539233</v>
      </c>
      <c r="K64" s="589">
        <v>0</v>
      </c>
      <c r="L64" s="589">
        <v>23053.313091783955</v>
      </c>
      <c r="M64" s="589">
        <v>0</v>
      </c>
      <c r="N64" s="589">
        <v>2771.0934652234596</v>
      </c>
      <c r="O64" s="589">
        <v>23171.41575118354</v>
      </c>
      <c r="P64" s="589">
        <f t="shared" si="5"/>
        <v>191.44919945983366</v>
      </c>
      <c r="Q64" s="589">
        <v>0</v>
      </c>
      <c r="R64" s="589">
        <v>191.44919945983366</v>
      </c>
      <c r="S64" s="589">
        <v>0</v>
      </c>
      <c r="T64" s="589">
        <v>0</v>
      </c>
      <c r="U64" s="589">
        <v>0</v>
      </c>
      <c r="V64" s="589">
        <v>0</v>
      </c>
      <c r="W64" s="589">
        <v>0</v>
      </c>
      <c r="X64" s="589">
        <v>0</v>
      </c>
    </row>
    <row r="65" spans="1:25" ht="12.75" customHeight="1">
      <c r="A65" s="79">
        <v>59</v>
      </c>
      <c r="B65" s="98" t="s">
        <v>674</v>
      </c>
      <c r="C65" s="385" t="s">
        <v>227</v>
      </c>
      <c r="D65" s="651">
        <f t="shared" si="3"/>
        <v>49488.31744539964</v>
      </c>
      <c r="E65" s="589">
        <v>0</v>
      </c>
      <c r="F65" s="589">
        <v>0</v>
      </c>
      <c r="G65" s="589">
        <f t="shared" si="4"/>
        <v>32339.626915538833</v>
      </c>
      <c r="H65" s="589">
        <v>0</v>
      </c>
      <c r="I65" s="589">
        <v>2396.0620698750295</v>
      </c>
      <c r="J65" s="589">
        <v>24490.211068809207</v>
      </c>
      <c r="K65" s="589">
        <v>0</v>
      </c>
      <c r="L65" s="589">
        <v>5387.4568802501753</v>
      </c>
      <c r="M65" s="589">
        <v>0</v>
      </c>
      <c r="N65" s="589">
        <v>65.896896604424882</v>
      </c>
      <c r="O65" s="589">
        <v>15035.001022058277</v>
      </c>
      <c r="P65" s="589">
        <f t="shared" si="5"/>
        <v>2113.6895078025345</v>
      </c>
      <c r="Q65" s="589">
        <v>0</v>
      </c>
      <c r="R65" s="589">
        <v>2113.6895078025345</v>
      </c>
      <c r="S65" s="589">
        <v>0</v>
      </c>
      <c r="T65" s="589">
        <v>0</v>
      </c>
      <c r="U65" s="589">
        <v>0</v>
      </c>
      <c r="V65" s="589">
        <v>0</v>
      </c>
      <c r="W65" s="589">
        <v>0</v>
      </c>
      <c r="X65" s="589">
        <v>0</v>
      </c>
    </row>
    <row r="66" spans="1:25" ht="12.75" customHeight="1">
      <c r="A66" s="79">
        <v>60</v>
      </c>
      <c r="B66" s="98" t="s">
        <v>675</v>
      </c>
      <c r="C66" s="385" t="s">
        <v>61</v>
      </c>
      <c r="D66" s="651">
        <f t="shared" si="3"/>
        <v>24774.452719585894</v>
      </c>
      <c r="E66" s="589">
        <v>0</v>
      </c>
      <c r="F66" s="589">
        <v>0</v>
      </c>
      <c r="G66" s="589">
        <f t="shared" si="4"/>
        <v>9562.0253305206988</v>
      </c>
      <c r="H66" s="589">
        <v>0</v>
      </c>
      <c r="I66" s="589">
        <v>746.85425046401565</v>
      </c>
      <c r="J66" s="589">
        <v>3419.5306427685482</v>
      </c>
      <c r="K66" s="589">
        <v>0</v>
      </c>
      <c r="L66" s="589">
        <v>5375.1003277725376</v>
      </c>
      <c r="M66" s="589">
        <v>0</v>
      </c>
      <c r="N66" s="589">
        <v>20.540109515597564</v>
      </c>
      <c r="O66" s="589">
        <v>14957.905795463023</v>
      </c>
      <c r="P66" s="589">
        <f t="shared" si="5"/>
        <v>254.52159360217411</v>
      </c>
      <c r="Q66" s="589">
        <v>0</v>
      </c>
      <c r="R66" s="589">
        <v>254.52159360217411</v>
      </c>
      <c r="S66" s="589">
        <v>0</v>
      </c>
      <c r="T66" s="589">
        <v>0</v>
      </c>
      <c r="U66" s="589">
        <v>0</v>
      </c>
      <c r="V66" s="589">
        <v>0</v>
      </c>
      <c r="W66" s="589">
        <v>0</v>
      </c>
      <c r="X66" s="589">
        <v>0</v>
      </c>
    </row>
    <row r="67" spans="1:25" ht="12.75" customHeight="1">
      <c r="A67" s="79">
        <v>61</v>
      </c>
      <c r="B67" s="98" t="s">
        <v>676</v>
      </c>
      <c r="C67" s="385" t="s">
        <v>370</v>
      </c>
      <c r="D67" s="651">
        <f t="shared" si="3"/>
        <v>17611.971032447338</v>
      </c>
      <c r="E67" s="589">
        <v>0</v>
      </c>
      <c r="F67" s="589">
        <v>0</v>
      </c>
      <c r="G67" s="589">
        <f t="shared" si="4"/>
        <v>13722.650000436694</v>
      </c>
      <c r="H67" s="589">
        <v>0</v>
      </c>
      <c r="I67" s="589">
        <v>1868.9951919762614</v>
      </c>
      <c r="J67" s="589">
        <v>10661.331713815243</v>
      </c>
      <c r="K67" s="589">
        <v>0</v>
      </c>
      <c r="L67" s="589">
        <v>1140.9216787685771</v>
      </c>
      <c r="M67" s="589">
        <v>0</v>
      </c>
      <c r="N67" s="589">
        <v>51.401415876614003</v>
      </c>
      <c r="O67" s="589">
        <v>3189.4075951710047</v>
      </c>
      <c r="P67" s="589">
        <f t="shared" si="5"/>
        <v>699.91343683963953</v>
      </c>
      <c r="Q67" s="589">
        <v>0</v>
      </c>
      <c r="R67" s="589">
        <v>699.91343683963953</v>
      </c>
      <c r="S67" s="589">
        <v>0</v>
      </c>
      <c r="T67" s="589">
        <v>0</v>
      </c>
      <c r="U67" s="589">
        <v>0</v>
      </c>
      <c r="V67" s="589">
        <v>0</v>
      </c>
      <c r="W67" s="589">
        <v>0</v>
      </c>
      <c r="X67" s="589">
        <v>0</v>
      </c>
    </row>
    <row r="68" spans="1:25" ht="12.75" customHeight="1">
      <c r="A68" s="79">
        <v>62</v>
      </c>
      <c r="B68" s="98" t="s">
        <v>677</v>
      </c>
      <c r="C68" s="385" t="s">
        <v>228</v>
      </c>
      <c r="D68" s="651">
        <f t="shared" si="3"/>
        <v>115501.16856316583</v>
      </c>
      <c r="E68" s="589">
        <v>0</v>
      </c>
      <c r="F68" s="589">
        <v>0</v>
      </c>
      <c r="G68" s="589">
        <f t="shared" si="4"/>
        <v>90404.813507201659</v>
      </c>
      <c r="H68" s="589">
        <v>0</v>
      </c>
      <c r="I68" s="589">
        <v>13467.764009630753</v>
      </c>
      <c r="J68" s="589">
        <v>66732.874596372683</v>
      </c>
      <c r="K68" s="589">
        <v>0</v>
      </c>
      <c r="L68" s="589">
        <v>8853.4342208108737</v>
      </c>
      <c r="M68" s="589">
        <v>1.2480000000000002</v>
      </c>
      <c r="N68" s="589">
        <v>1349.4926803873327</v>
      </c>
      <c r="O68" s="589">
        <v>21139.828630137155</v>
      </c>
      <c r="P68" s="589">
        <f t="shared" si="5"/>
        <v>3956.5264258270163</v>
      </c>
      <c r="Q68" s="589">
        <v>0</v>
      </c>
      <c r="R68" s="589">
        <v>3956.5264258270163</v>
      </c>
      <c r="S68" s="589">
        <v>0</v>
      </c>
      <c r="T68" s="589">
        <v>0</v>
      </c>
      <c r="U68" s="589">
        <v>0</v>
      </c>
      <c r="V68" s="589">
        <v>0</v>
      </c>
      <c r="W68" s="589">
        <v>0</v>
      </c>
      <c r="X68" s="589">
        <v>0</v>
      </c>
    </row>
    <row r="69" spans="1:25" ht="12.75" customHeight="1">
      <c r="A69" s="79">
        <v>63</v>
      </c>
      <c r="B69" s="98" t="s">
        <v>678</v>
      </c>
      <c r="C69" s="385" t="s">
        <v>229</v>
      </c>
      <c r="D69" s="651">
        <f t="shared" si="3"/>
        <v>68955.218564218987</v>
      </c>
      <c r="E69" s="589">
        <v>0</v>
      </c>
      <c r="F69" s="589">
        <v>0</v>
      </c>
      <c r="G69" s="589">
        <f t="shared" si="4"/>
        <v>62088.630988968085</v>
      </c>
      <c r="H69" s="589">
        <v>0</v>
      </c>
      <c r="I69" s="589">
        <v>752.94307213134971</v>
      </c>
      <c r="J69" s="589">
        <v>58328.354750544109</v>
      </c>
      <c r="K69" s="589">
        <v>0</v>
      </c>
      <c r="L69" s="589">
        <v>2986.6256009932681</v>
      </c>
      <c r="M69" s="589">
        <v>0</v>
      </c>
      <c r="N69" s="589">
        <v>20.707565299360308</v>
      </c>
      <c r="O69" s="589">
        <v>6467.8755395226135</v>
      </c>
      <c r="P69" s="589">
        <f t="shared" si="5"/>
        <v>398.71203572828801</v>
      </c>
      <c r="Q69" s="589">
        <v>0</v>
      </c>
      <c r="R69" s="589">
        <v>398.71203572828801</v>
      </c>
      <c r="S69" s="589">
        <v>0</v>
      </c>
      <c r="T69" s="589">
        <v>0</v>
      </c>
      <c r="U69" s="589">
        <v>0</v>
      </c>
      <c r="V69" s="589">
        <v>0</v>
      </c>
      <c r="W69" s="589">
        <v>0</v>
      </c>
      <c r="X69" s="589">
        <v>0</v>
      </c>
    </row>
    <row r="70" spans="1:25" ht="12.75" customHeight="1">
      <c r="A70" s="79">
        <v>64</v>
      </c>
      <c r="B70" s="98" t="s">
        <v>679</v>
      </c>
      <c r="C70" s="385" t="s">
        <v>371</v>
      </c>
      <c r="D70" s="651">
        <f t="shared" si="3"/>
        <v>93998.38982365797</v>
      </c>
      <c r="E70" s="589">
        <v>759.22195807218486</v>
      </c>
      <c r="F70" s="589">
        <v>1346</v>
      </c>
      <c r="G70" s="589">
        <f t="shared" si="4"/>
        <v>47223.82406896937</v>
      </c>
      <c r="H70" s="589">
        <v>0</v>
      </c>
      <c r="I70" s="589">
        <v>4801.8404128280636</v>
      </c>
      <c r="J70" s="589">
        <v>20246.853722200223</v>
      </c>
      <c r="K70" s="589">
        <v>1171</v>
      </c>
      <c r="L70" s="589">
        <v>18586.330222581862</v>
      </c>
      <c r="M70" s="589">
        <v>14.04</v>
      </c>
      <c r="N70" s="589">
        <v>2403.7597113592205</v>
      </c>
      <c r="O70" s="589">
        <v>33880.69423055162</v>
      </c>
      <c r="P70" s="589">
        <f t="shared" si="5"/>
        <v>10788.649566064792</v>
      </c>
      <c r="Q70" s="589">
        <v>0</v>
      </c>
      <c r="R70" s="589">
        <v>10788.649566064792</v>
      </c>
      <c r="S70" s="589">
        <v>0</v>
      </c>
      <c r="T70" s="589">
        <v>0</v>
      </c>
      <c r="U70" s="589">
        <v>0</v>
      </c>
      <c r="V70" s="589">
        <v>0</v>
      </c>
      <c r="W70" s="589">
        <v>0</v>
      </c>
      <c r="X70" s="589">
        <v>0</v>
      </c>
    </row>
    <row r="71" spans="1:25" ht="12.75" customHeight="1">
      <c r="A71" s="79">
        <v>65</v>
      </c>
      <c r="B71" s="98" t="s">
        <v>231</v>
      </c>
      <c r="C71" s="385" t="s">
        <v>258</v>
      </c>
      <c r="D71" s="651">
        <f>SUM(E71:G71,O71:P71,U71:X71)</f>
        <v>62554.358001638226</v>
      </c>
      <c r="E71" s="589">
        <v>262.01099832038437</v>
      </c>
      <c r="F71" s="589">
        <v>0</v>
      </c>
      <c r="G71" s="589">
        <f>SUM(H71:N71)</f>
        <v>17582.426179562193</v>
      </c>
      <c r="H71" s="589">
        <v>0</v>
      </c>
      <c r="I71" s="589">
        <v>257.68913552835681</v>
      </c>
      <c r="J71" s="589">
        <v>1498.8362379432469</v>
      </c>
      <c r="K71" s="589">
        <v>0</v>
      </c>
      <c r="L71" s="589">
        <v>15813.665796729065</v>
      </c>
      <c r="M71" s="589">
        <v>5.1480000000000015</v>
      </c>
      <c r="N71" s="589">
        <v>7.0870093615235223</v>
      </c>
      <c r="O71" s="589">
        <v>41103.123026383735</v>
      </c>
      <c r="P71" s="589">
        <f>SUM(Q71:T71)</f>
        <v>3606.7977973719189</v>
      </c>
      <c r="Q71" s="589">
        <v>0</v>
      </c>
      <c r="R71" s="589">
        <v>3606.7977973719189</v>
      </c>
      <c r="S71" s="589">
        <v>0</v>
      </c>
      <c r="T71" s="589">
        <v>0</v>
      </c>
      <c r="U71" s="589">
        <v>0</v>
      </c>
      <c r="V71" s="589">
        <v>0</v>
      </c>
      <c r="W71" s="589">
        <v>0</v>
      </c>
      <c r="X71" s="589">
        <v>0</v>
      </c>
    </row>
    <row r="72" spans="1:25" ht="12.75" customHeight="1">
      <c r="A72" s="79">
        <v>66</v>
      </c>
      <c r="B72" s="98" t="s">
        <v>232</v>
      </c>
      <c r="C72" s="385" t="s">
        <v>372</v>
      </c>
      <c r="D72" s="651">
        <f>SUM(E72:G72,O72:P72,U72:X72)</f>
        <v>102075.95607026154</v>
      </c>
      <c r="E72" s="589">
        <v>870.42695455296678</v>
      </c>
      <c r="F72" s="589">
        <v>0</v>
      </c>
      <c r="G72" s="589">
        <f>SUM(H72:N72)</f>
        <v>29714.469788390008</v>
      </c>
      <c r="H72" s="589">
        <v>0</v>
      </c>
      <c r="I72" s="589">
        <v>3026.4684411991093</v>
      </c>
      <c r="J72" s="589">
        <v>7156.9480555867467</v>
      </c>
      <c r="K72" s="589">
        <v>0</v>
      </c>
      <c r="L72" s="589">
        <v>19445.322854377468</v>
      </c>
      <c r="M72" s="589">
        <v>2.4960000000000004</v>
      </c>
      <c r="N72" s="589">
        <v>83.23443722668442</v>
      </c>
      <c r="O72" s="589">
        <v>65362.08877852853</v>
      </c>
      <c r="P72" s="589">
        <f>SUM(Q72:T72)</f>
        <v>6128.9705487900283</v>
      </c>
      <c r="Q72" s="589">
        <v>0</v>
      </c>
      <c r="R72" s="589">
        <v>6128.9705487900283</v>
      </c>
      <c r="S72" s="589">
        <v>0</v>
      </c>
      <c r="T72" s="589">
        <v>0</v>
      </c>
      <c r="U72" s="589">
        <v>0</v>
      </c>
      <c r="V72" s="589">
        <v>0</v>
      </c>
      <c r="W72" s="589">
        <v>0</v>
      </c>
      <c r="X72" s="589">
        <v>0</v>
      </c>
    </row>
    <row r="73" spans="1:25" ht="12.75" customHeight="1">
      <c r="A73" s="79">
        <v>67</v>
      </c>
      <c r="B73" s="98" t="s">
        <v>233</v>
      </c>
      <c r="C73" s="385" t="s">
        <v>234</v>
      </c>
      <c r="D73" s="651">
        <f>SUM(E73:G73,O73:P73,U73:X73)</f>
        <v>86205.980181338717</v>
      </c>
      <c r="E73" s="589">
        <v>177.64884526221437</v>
      </c>
      <c r="F73" s="589">
        <v>0</v>
      </c>
      <c r="G73" s="589">
        <f>SUM(H73:N73)</f>
        <v>57268.893491530376</v>
      </c>
      <c r="H73" s="589">
        <v>0</v>
      </c>
      <c r="I73" s="589">
        <v>3210.6934430978613</v>
      </c>
      <c r="J73" s="589">
        <v>40799.936954902398</v>
      </c>
      <c r="K73" s="589">
        <v>0</v>
      </c>
      <c r="L73" s="589">
        <v>13168.870069734294</v>
      </c>
      <c r="M73" s="589">
        <v>1.0920000000000001</v>
      </c>
      <c r="N73" s="589">
        <v>88.301023795831696</v>
      </c>
      <c r="O73" s="589">
        <v>20983.510261875475</v>
      </c>
      <c r="P73" s="589">
        <f>SUM(Q73:T73)</f>
        <v>7775.9275826706607</v>
      </c>
      <c r="Q73" s="589">
        <v>0</v>
      </c>
      <c r="R73" s="589">
        <v>7775.9275826706607</v>
      </c>
      <c r="S73" s="589">
        <v>0</v>
      </c>
      <c r="T73" s="589">
        <v>0</v>
      </c>
      <c r="U73" s="589">
        <v>0</v>
      </c>
      <c r="V73" s="589">
        <v>0</v>
      </c>
      <c r="W73" s="589">
        <v>0</v>
      </c>
      <c r="X73" s="589">
        <v>0</v>
      </c>
    </row>
    <row r="74" spans="1:25" ht="5.25" customHeight="1">
      <c r="A74" s="64"/>
      <c r="B74" s="90"/>
      <c r="C74" s="389"/>
      <c r="D74" s="409"/>
      <c r="E74" s="370"/>
      <c r="F74" s="370"/>
      <c r="G74" s="370"/>
      <c r="H74" s="370"/>
      <c r="I74" s="370"/>
      <c r="J74" s="370"/>
      <c r="K74" s="370"/>
      <c r="L74" s="370"/>
      <c r="M74" s="370"/>
      <c r="N74" s="370"/>
      <c r="O74" s="370"/>
      <c r="P74" s="370"/>
      <c r="Q74" s="370"/>
      <c r="R74" s="390"/>
      <c r="S74" s="423"/>
      <c r="T74" s="423"/>
      <c r="U74" s="423"/>
      <c r="V74" s="423"/>
      <c r="W74" s="423"/>
      <c r="X74" s="424"/>
    </row>
    <row r="75" spans="1:25" s="224" customFormat="1" ht="15.75" customHeight="1">
      <c r="A75" s="79">
        <v>68</v>
      </c>
      <c r="B75" s="80"/>
      <c r="C75" s="410" t="s">
        <v>736</v>
      </c>
      <c r="D75" s="652">
        <f>SUM(E75:G75)+SUM(O75:P75)+SUM(U75:X75)</f>
        <v>8033385.4962580819</v>
      </c>
      <c r="E75" s="590">
        <f t="shared" ref="E75:O75" si="6">SUM(E64:E73)+SUM(E57+E53+E50+E45+E42+E15+E11+E7)</f>
        <v>1474672</v>
      </c>
      <c r="F75" s="590">
        <f t="shared" si="6"/>
        <v>1619630</v>
      </c>
      <c r="G75" s="590">
        <f t="shared" si="6"/>
        <v>1671223.0790159877</v>
      </c>
      <c r="H75" s="590">
        <f t="shared" si="6"/>
        <v>0</v>
      </c>
      <c r="I75" s="590">
        <f t="shared" si="6"/>
        <v>67436.179172528588</v>
      </c>
      <c r="J75" s="590">
        <f t="shared" si="6"/>
        <v>952920.38470145478</v>
      </c>
      <c r="K75" s="590">
        <f t="shared" si="6"/>
        <v>26904.299999999988</v>
      </c>
      <c r="L75" s="590">
        <f t="shared" si="6"/>
        <v>287918</v>
      </c>
      <c r="M75" s="590">
        <f t="shared" si="6"/>
        <v>79551</v>
      </c>
      <c r="N75" s="590">
        <f t="shared" si="6"/>
        <v>256493.21514200381</v>
      </c>
      <c r="O75" s="590">
        <f t="shared" si="6"/>
        <v>2148743.2169858217</v>
      </c>
      <c r="P75" s="590">
        <f>SUM(Q75:T75)</f>
        <v>905014.23045627191</v>
      </c>
      <c r="Q75" s="590">
        <f t="shared" ref="Q75:W75" si="7">SUM(Q64:Q73)+SUM(Q57+Q53+Q50+Q45+Q42+Q15+Q11+Q7)</f>
        <v>0</v>
      </c>
      <c r="R75" s="590">
        <f t="shared" si="7"/>
        <v>673853.23045627191</v>
      </c>
      <c r="S75" s="590">
        <f t="shared" si="7"/>
        <v>0</v>
      </c>
      <c r="T75" s="590">
        <f t="shared" si="7"/>
        <v>231161</v>
      </c>
      <c r="U75" s="590">
        <f t="shared" si="7"/>
        <v>0</v>
      </c>
      <c r="V75" s="590">
        <f t="shared" si="7"/>
        <v>0</v>
      </c>
      <c r="W75" s="590">
        <f t="shared" si="7"/>
        <v>0</v>
      </c>
      <c r="X75" s="653">
        <f>X7+X11+X15+X42+X45+X50+X53+X57+SUM(X64:X73)</f>
        <v>214102.96980000002</v>
      </c>
      <c r="Y75" s="245"/>
    </row>
    <row r="76" spans="1:25" ht="15.6" customHeight="1">
      <c r="A76" s="79">
        <v>69</v>
      </c>
      <c r="B76" s="52"/>
      <c r="C76" s="411" t="s">
        <v>37</v>
      </c>
      <c r="D76" s="651">
        <v>3044459.8531922977</v>
      </c>
      <c r="E76" s="589">
        <v>12000</v>
      </c>
      <c r="F76" s="589">
        <v>19079</v>
      </c>
      <c r="G76" s="589">
        <v>1800747.6157248965</v>
      </c>
      <c r="H76" s="589">
        <v>0</v>
      </c>
      <c r="I76" s="589">
        <v>797670.1207207113</v>
      </c>
      <c r="J76" s="589">
        <v>480174.71014618891</v>
      </c>
      <c r="K76" s="589">
        <v>0</v>
      </c>
      <c r="L76" s="589">
        <v>477633</v>
      </c>
      <c r="M76" s="589">
        <v>0</v>
      </c>
      <c r="N76" s="589">
        <v>45269.784857996201</v>
      </c>
      <c r="O76" s="589">
        <v>924739.69657936296</v>
      </c>
      <c r="P76" s="589">
        <v>287893.54088803823</v>
      </c>
      <c r="Q76" s="589">
        <v>0</v>
      </c>
      <c r="R76" s="589">
        <v>287893.54088803823</v>
      </c>
      <c r="S76" s="589">
        <v>0</v>
      </c>
      <c r="T76" s="589">
        <v>0</v>
      </c>
      <c r="U76" s="589">
        <v>0</v>
      </c>
      <c r="V76" s="589">
        <v>0</v>
      </c>
      <c r="W76" s="589">
        <v>0</v>
      </c>
      <c r="X76" s="589">
        <v>0</v>
      </c>
    </row>
    <row r="77" spans="1:25" s="224" customFormat="1" ht="15.6" customHeight="1">
      <c r="A77" s="79">
        <v>70</v>
      </c>
      <c r="B77" s="78"/>
      <c r="C77" s="412" t="s">
        <v>279</v>
      </c>
      <c r="D77" s="652">
        <f>SUM(D75:D76)</f>
        <v>11077845.34945038</v>
      </c>
      <c r="E77" s="590">
        <f>SUM(E75:E76)</f>
        <v>1486672</v>
      </c>
      <c r="F77" s="590">
        <f t="shared" ref="F77:X77" si="8">SUM(F75:F76)</f>
        <v>1638709</v>
      </c>
      <c r="G77" s="590">
        <f t="shared" si="8"/>
        <v>3471970.694740884</v>
      </c>
      <c r="H77" s="590">
        <f t="shared" si="8"/>
        <v>0</v>
      </c>
      <c r="I77" s="590">
        <f t="shared" si="8"/>
        <v>865106.29989323986</v>
      </c>
      <c r="J77" s="590">
        <f t="shared" si="8"/>
        <v>1433095.0948476437</v>
      </c>
      <c r="K77" s="590">
        <f t="shared" si="8"/>
        <v>26904.299999999988</v>
      </c>
      <c r="L77" s="590">
        <f t="shared" si="8"/>
        <v>765551</v>
      </c>
      <c r="M77" s="590">
        <f t="shared" si="8"/>
        <v>79551</v>
      </c>
      <c r="N77" s="590">
        <f t="shared" si="8"/>
        <v>301763</v>
      </c>
      <c r="O77" s="590">
        <f t="shared" si="8"/>
        <v>3073482.9135651849</v>
      </c>
      <c r="P77" s="590">
        <f t="shared" si="8"/>
        <v>1192907.7713443101</v>
      </c>
      <c r="Q77" s="590">
        <f t="shared" si="8"/>
        <v>0</v>
      </c>
      <c r="R77" s="590">
        <f t="shared" si="8"/>
        <v>961746.77134431014</v>
      </c>
      <c r="S77" s="590">
        <f t="shared" si="8"/>
        <v>0</v>
      </c>
      <c r="T77" s="590">
        <f t="shared" si="8"/>
        <v>231161</v>
      </c>
      <c r="U77" s="590">
        <f t="shared" si="8"/>
        <v>0</v>
      </c>
      <c r="V77" s="590">
        <f t="shared" si="8"/>
        <v>0</v>
      </c>
      <c r="W77" s="590">
        <f t="shared" si="8"/>
        <v>0</v>
      </c>
      <c r="X77" s="590">
        <f t="shared" si="8"/>
        <v>214102.96980000002</v>
      </c>
      <c r="Y77" s="245"/>
    </row>
    <row r="78" spans="1:25" ht="15" customHeight="1">
      <c r="B78" s="51" t="s">
        <v>754</v>
      </c>
    </row>
    <row r="79" spans="1:25" s="248" customFormat="1" ht="15.6" customHeight="1">
      <c r="A79" s="247"/>
      <c r="B79" s="15" t="s">
        <v>14</v>
      </c>
      <c r="Q79" s="21"/>
      <c r="R79" s="21"/>
      <c r="S79" s="21"/>
      <c r="T79" s="21"/>
      <c r="U79" s="21"/>
      <c r="V79" s="21"/>
      <c r="Y79" s="249"/>
    </row>
    <row r="80" spans="1:25" ht="12.75" customHeight="1">
      <c r="B80" s="31" t="s">
        <v>1072</v>
      </c>
    </row>
    <row r="81" spans="2:2" ht="12.75" customHeight="1">
      <c r="B81" s="638" t="s">
        <v>590</v>
      </c>
    </row>
  </sheetData>
  <mergeCells count="13">
    <mergeCell ref="G4:N4"/>
    <mergeCell ref="V4:V5"/>
    <mergeCell ref="W4:W5"/>
    <mergeCell ref="X4:X5"/>
    <mergeCell ref="O4:O5"/>
    <mergeCell ref="P4:T4"/>
    <mergeCell ref="U4:U5"/>
    <mergeCell ref="E4:E5"/>
    <mergeCell ref="F4:F5"/>
    <mergeCell ref="A4:A5"/>
    <mergeCell ref="B4:B5"/>
    <mergeCell ref="C4:C5"/>
    <mergeCell ref="D4:D5"/>
  </mergeCells>
  <phoneticPr fontId="0" type="noConversion"/>
  <pageMargins left="0.39370078740157483" right="0.19685039370078741" top="0.59055118110236227" bottom="0.19685039370078741" header="0.11811023622047245" footer="0.11811023622047245"/>
  <pageSetup paperSize="9" scale="70" fitToWidth="2" orientation="portrait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V83"/>
  <sheetViews>
    <sheetView workbookViewId="0"/>
  </sheetViews>
  <sheetFormatPr baseColWidth="10" defaultRowHeight="12.75"/>
  <cols>
    <col min="1" max="1" width="3.85546875" style="1" customWidth="1"/>
    <col min="2" max="2" width="9.42578125" style="1" customWidth="1"/>
    <col min="3" max="3" width="52.7109375" style="1" customWidth="1"/>
    <col min="4" max="11" width="11.28515625" style="42" customWidth="1"/>
    <col min="12" max="15" width="11.28515625" style="1" customWidth="1"/>
    <col min="16" max="21" width="11.5703125" style="1" customWidth="1"/>
    <col min="22" max="16384" width="11.42578125" style="1"/>
  </cols>
  <sheetData>
    <row r="1" spans="1:22" s="119" customFormat="1" ht="19.5" customHeight="1">
      <c r="A1" s="395" t="s">
        <v>1180</v>
      </c>
      <c r="B1" s="42"/>
      <c r="C1" s="42"/>
      <c r="D1" s="16"/>
      <c r="E1" s="16"/>
      <c r="F1" s="16"/>
      <c r="J1" s="16"/>
      <c r="K1" s="16"/>
      <c r="L1" s="16"/>
      <c r="M1" s="16"/>
      <c r="N1" s="395"/>
      <c r="O1" s="16"/>
      <c r="P1" s="16"/>
      <c r="Q1" s="16"/>
      <c r="R1" s="16"/>
      <c r="S1" s="16"/>
      <c r="T1" s="16"/>
      <c r="U1" s="16"/>
    </row>
    <row r="2" spans="1:22" ht="15" customHeight="1">
      <c r="A2" s="639" t="s">
        <v>53</v>
      </c>
      <c r="B2" s="16"/>
      <c r="C2" s="36"/>
      <c r="D2" s="36"/>
      <c r="E2" s="36"/>
      <c r="F2" s="36"/>
      <c r="J2" s="36"/>
      <c r="K2" s="36"/>
      <c r="L2" s="36"/>
      <c r="M2" s="36"/>
      <c r="N2" s="155"/>
      <c r="O2" s="36"/>
      <c r="P2" s="36"/>
      <c r="Q2" s="36"/>
      <c r="R2" s="36"/>
      <c r="S2" s="36"/>
      <c r="T2" s="36"/>
      <c r="U2" s="36"/>
    </row>
    <row r="3" spans="1:22" ht="12" customHeight="1">
      <c r="A3" s="99"/>
      <c r="B3" s="2"/>
      <c r="C3" s="37"/>
      <c r="D3" s="366"/>
      <c r="E3" s="62"/>
      <c r="F3" s="62"/>
      <c r="G3" s="62"/>
      <c r="H3" s="62"/>
      <c r="M3" s="186"/>
    </row>
    <row r="4" spans="1:22" ht="30" customHeight="1">
      <c r="A4" s="97" t="s">
        <v>781</v>
      </c>
      <c r="B4" s="13" t="s">
        <v>668</v>
      </c>
      <c r="C4" s="96" t="s">
        <v>244</v>
      </c>
      <c r="D4" s="38">
        <v>1995</v>
      </c>
      <c r="E4" s="38">
        <v>1996</v>
      </c>
      <c r="F4" s="367">
        <v>1997</v>
      </c>
      <c r="G4" s="39">
        <v>1998</v>
      </c>
      <c r="H4" s="38">
        <v>1999</v>
      </c>
      <c r="I4" s="367">
        <v>2000</v>
      </c>
      <c r="J4" s="367">
        <v>2001</v>
      </c>
      <c r="K4" s="38">
        <v>2002</v>
      </c>
      <c r="L4" s="367">
        <v>2003</v>
      </c>
      <c r="M4" s="124">
        <v>2004</v>
      </c>
      <c r="N4" s="124">
        <v>2005</v>
      </c>
      <c r="O4" s="124">
        <v>2006</v>
      </c>
      <c r="P4" s="124">
        <v>2007</v>
      </c>
      <c r="Q4" s="13">
        <v>2008</v>
      </c>
      <c r="R4" s="124">
        <v>2009</v>
      </c>
      <c r="S4" s="13">
        <v>2010</v>
      </c>
      <c r="T4" s="670">
        <v>2011</v>
      </c>
      <c r="U4" s="124">
        <v>2012</v>
      </c>
      <c r="V4" s="42"/>
    </row>
    <row r="5" spans="1:22" s="4" customFormat="1" ht="5.0999999999999996" customHeight="1">
      <c r="A5" s="363"/>
      <c r="B5" s="337"/>
      <c r="C5" s="364"/>
      <c r="D5" s="365"/>
      <c r="E5" s="365"/>
      <c r="F5" s="365"/>
      <c r="G5" s="365"/>
      <c r="H5" s="365"/>
      <c r="I5" s="365"/>
      <c r="J5" s="365"/>
      <c r="K5" s="365"/>
      <c r="L5" s="337"/>
      <c r="M5" s="337"/>
      <c r="N5" s="337"/>
      <c r="O5" s="337"/>
      <c r="P5" s="337"/>
      <c r="Q5" s="337"/>
      <c r="R5" s="337"/>
      <c r="S5" s="337"/>
      <c r="T5" s="669"/>
      <c r="U5" s="337"/>
      <c r="V5" s="62"/>
    </row>
    <row r="6" spans="1:22" s="81" customFormat="1" ht="12.75" customHeight="1">
      <c r="A6" s="79">
        <v>1</v>
      </c>
      <c r="B6" s="386" t="s">
        <v>178</v>
      </c>
      <c r="C6" s="385" t="s">
        <v>281</v>
      </c>
      <c r="D6" s="589">
        <v>202927.77127747572</v>
      </c>
      <c r="E6" s="589">
        <v>163501.00491779132</v>
      </c>
      <c r="F6" s="589">
        <v>140693.11053220561</v>
      </c>
      <c r="G6" s="589">
        <v>174433.15346643637</v>
      </c>
      <c r="H6" s="589">
        <v>124401.47620457408</v>
      </c>
      <c r="I6" s="589">
        <v>119254.13706455867</v>
      </c>
      <c r="J6" s="589">
        <v>124616.97500732385</v>
      </c>
      <c r="K6" s="589">
        <v>121618.00235734756</v>
      </c>
      <c r="L6" s="589">
        <v>148226.59544388187</v>
      </c>
      <c r="M6" s="589">
        <v>139939.16120132164</v>
      </c>
      <c r="N6" s="589">
        <v>152944.84730940143</v>
      </c>
      <c r="O6" s="589">
        <v>181057.60577827808</v>
      </c>
      <c r="P6" s="589">
        <v>222748.11950488022</v>
      </c>
      <c r="Q6" s="589">
        <v>258956.34982042204</v>
      </c>
      <c r="R6" s="589">
        <v>305750.36979716388</v>
      </c>
      <c r="S6" s="589">
        <v>384939.32652550557</v>
      </c>
      <c r="T6" s="589">
        <v>425623.54429492692</v>
      </c>
      <c r="U6" s="589">
        <v>337651.5673031612</v>
      </c>
    </row>
    <row r="7" spans="1:22" s="81" customFormat="1" ht="12.75" customHeight="1">
      <c r="A7" s="79">
        <v>2</v>
      </c>
      <c r="B7" s="386" t="s">
        <v>762</v>
      </c>
      <c r="C7" s="387" t="s">
        <v>282</v>
      </c>
      <c r="D7" s="589">
        <v>199493.8686486815</v>
      </c>
      <c r="E7" s="589">
        <v>160377.89497257277</v>
      </c>
      <c r="F7" s="589">
        <v>137625.14167017996</v>
      </c>
      <c r="G7" s="589">
        <v>171347.35293985988</v>
      </c>
      <c r="H7" s="589">
        <v>121387.10536103633</v>
      </c>
      <c r="I7" s="589">
        <v>116431.48105067617</v>
      </c>
      <c r="J7" s="589">
        <v>121918.14914938188</v>
      </c>
      <c r="K7" s="589">
        <v>119015.54733059561</v>
      </c>
      <c r="L7" s="589">
        <v>145665.49842676037</v>
      </c>
      <c r="M7" s="589">
        <v>137418.79985003828</v>
      </c>
      <c r="N7" s="589">
        <v>149928.81019461897</v>
      </c>
      <c r="O7" s="589">
        <v>177986.48921901584</v>
      </c>
      <c r="P7" s="589">
        <v>219269.10261027236</v>
      </c>
      <c r="Q7" s="589">
        <v>255505.72132746025</v>
      </c>
      <c r="R7" s="589">
        <v>302230.2078430666</v>
      </c>
      <c r="S7" s="589">
        <v>381410.9253047778</v>
      </c>
      <c r="T7" s="589">
        <v>422274.85037931986</v>
      </c>
      <c r="U7" s="589">
        <v>334347.25036629953</v>
      </c>
    </row>
    <row r="8" spans="1:22" s="81" customFormat="1" ht="12.75" customHeight="1">
      <c r="A8" s="79">
        <v>3</v>
      </c>
      <c r="B8" s="386" t="s">
        <v>763</v>
      </c>
      <c r="C8" s="387" t="s">
        <v>283</v>
      </c>
      <c r="D8" s="589">
        <v>2387.9312984135727</v>
      </c>
      <c r="E8" s="589">
        <v>2092.3211912715196</v>
      </c>
      <c r="F8" s="589">
        <v>2049.1802385710553</v>
      </c>
      <c r="G8" s="589">
        <v>2079.0361449439042</v>
      </c>
      <c r="H8" s="589">
        <v>2022.8442238088696</v>
      </c>
      <c r="I8" s="589">
        <v>1838.1723367075019</v>
      </c>
      <c r="J8" s="589">
        <v>1730.4278238653742</v>
      </c>
      <c r="K8" s="589">
        <v>1625.4603104182402</v>
      </c>
      <c r="L8" s="589">
        <v>1603.6249723596866</v>
      </c>
      <c r="M8" s="589">
        <v>1550.7239013180063</v>
      </c>
      <c r="N8" s="589">
        <v>2050.9307713050903</v>
      </c>
      <c r="O8" s="589">
        <v>2119.1780032020247</v>
      </c>
      <c r="P8" s="589">
        <v>2441.8800174719422</v>
      </c>
      <c r="Q8" s="589">
        <v>2404.8741962565782</v>
      </c>
      <c r="R8" s="589">
        <v>2436.5238415228282</v>
      </c>
      <c r="S8" s="589">
        <v>2454.7570407720173</v>
      </c>
      <c r="T8" s="589">
        <v>2325.2864351337407</v>
      </c>
      <c r="U8" s="589">
        <v>2294.0108553746854</v>
      </c>
    </row>
    <row r="9" spans="1:22" s="81" customFormat="1" ht="12.75" customHeight="1">
      <c r="A9" s="79">
        <v>4</v>
      </c>
      <c r="B9" s="386" t="s">
        <v>179</v>
      </c>
      <c r="C9" s="387" t="s">
        <v>180</v>
      </c>
      <c r="D9" s="589">
        <v>1045.9713303806363</v>
      </c>
      <c r="E9" s="589">
        <v>1030.7887539470478</v>
      </c>
      <c r="F9" s="589">
        <v>1018.7886234546007</v>
      </c>
      <c r="G9" s="589">
        <v>1006.7643816325937</v>
      </c>
      <c r="H9" s="589">
        <v>991.5266197288712</v>
      </c>
      <c r="I9" s="589">
        <v>984.48367717500412</v>
      </c>
      <c r="J9" s="589">
        <v>968.39803407659372</v>
      </c>
      <c r="K9" s="589">
        <v>976.99471633370706</v>
      </c>
      <c r="L9" s="589">
        <v>957.47204476181082</v>
      </c>
      <c r="M9" s="589">
        <v>969.63744996534444</v>
      </c>
      <c r="N9" s="589">
        <v>965.1063434773796</v>
      </c>
      <c r="O9" s="589">
        <v>951.93855606021702</v>
      </c>
      <c r="P9" s="589">
        <v>1037.1368771359364</v>
      </c>
      <c r="Q9" s="589">
        <v>1045.7542967052225</v>
      </c>
      <c r="R9" s="589">
        <v>1083.6381125744829</v>
      </c>
      <c r="S9" s="589">
        <v>1073.6441799557408</v>
      </c>
      <c r="T9" s="589">
        <v>1023.407480473361</v>
      </c>
      <c r="U9" s="589">
        <v>1010.3060814869941</v>
      </c>
    </row>
    <row r="10" spans="1:22" s="81" customFormat="1" ht="12.75" customHeight="1">
      <c r="A10" s="79">
        <v>5</v>
      </c>
      <c r="B10" s="386" t="s">
        <v>181</v>
      </c>
      <c r="C10" s="404" t="s">
        <v>257</v>
      </c>
      <c r="D10" s="589">
        <v>355649.47320856951</v>
      </c>
      <c r="E10" s="589">
        <v>275717.09091660334</v>
      </c>
      <c r="F10" s="589">
        <v>229125.23013472767</v>
      </c>
      <c r="G10" s="589">
        <v>211047.33989220779</v>
      </c>
      <c r="H10" s="589">
        <v>189400.41131547486</v>
      </c>
      <c r="I10" s="589">
        <v>179944.47948015068</v>
      </c>
      <c r="J10" s="589">
        <v>161574.45358902978</v>
      </c>
      <c r="K10" s="589">
        <v>181682.71850802226</v>
      </c>
      <c r="L10" s="589">
        <v>185009.30711574407</v>
      </c>
      <c r="M10" s="589">
        <v>197471.07530567597</v>
      </c>
      <c r="N10" s="589">
        <v>181537.53205902234</v>
      </c>
      <c r="O10" s="589">
        <v>180545.08329518742</v>
      </c>
      <c r="P10" s="589">
        <v>170409.87889936237</v>
      </c>
      <c r="Q10" s="589">
        <v>143190.74008484304</v>
      </c>
      <c r="R10" s="589">
        <v>115128.79832290123</v>
      </c>
      <c r="S10" s="589">
        <v>130661.55341651643</v>
      </c>
      <c r="T10" s="589">
        <v>124505.39528148985</v>
      </c>
      <c r="U10" s="589">
        <v>61323.904794561255</v>
      </c>
    </row>
    <row r="11" spans="1:22" s="81" customFormat="1" ht="12.75" customHeight="1">
      <c r="A11" s="79">
        <v>6</v>
      </c>
      <c r="B11" s="386" t="s">
        <v>764</v>
      </c>
      <c r="C11" s="422" t="s">
        <v>284</v>
      </c>
      <c r="D11" s="589">
        <v>304455.6794585418</v>
      </c>
      <c r="E11" s="589">
        <v>224226.50025710452</v>
      </c>
      <c r="F11" s="589">
        <v>189915.85091268187</v>
      </c>
      <c r="G11" s="589">
        <v>171636.47175801848</v>
      </c>
      <c r="H11" s="589">
        <v>148725.56621411428</v>
      </c>
      <c r="I11" s="589">
        <v>142305.36779877232</v>
      </c>
      <c r="J11" s="589">
        <v>123942.47906385943</v>
      </c>
      <c r="K11" s="589">
        <v>147629.70623083352</v>
      </c>
      <c r="L11" s="589">
        <v>162470.78304904397</v>
      </c>
      <c r="M11" s="589">
        <v>166377.64220956294</v>
      </c>
      <c r="N11" s="589">
        <v>152546.02912688084</v>
      </c>
      <c r="O11" s="589">
        <v>157923.15728181863</v>
      </c>
      <c r="P11" s="589">
        <v>149068.66709850877</v>
      </c>
      <c r="Q11" s="589">
        <v>117958.83165373749</v>
      </c>
      <c r="R11" s="589">
        <v>93946.707101850072</v>
      </c>
      <c r="S11" s="589">
        <v>109286.44204336796</v>
      </c>
      <c r="T11" s="589">
        <v>105097.52605655564</v>
      </c>
      <c r="U11" s="589">
        <v>43218.32342886</v>
      </c>
    </row>
    <row r="12" spans="1:22" s="81" customFormat="1" ht="12.75" customHeight="1">
      <c r="A12" s="79">
        <v>7</v>
      </c>
      <c r="B12" s="386" t="s">
        <v>182</v>
      </c>
      <c r="C12" s="387" t="s">
        <v>285</v>
      </c>
      <c r="D12" s="589">
        <v>19857.557706881144</v>
      </c>
      <c r="E12" s="589">
        <v>24657.042398969257</v>
      </c>
      <c r="F12" s="589">
        <v>22454.135300932816</v>
      </c>
      <c r="G12" s="589">
        <v>23223.32950385621</v>
      </c>
      <c r="H12" s="589">
        <v>22660.184156800013</v>
      </c>
      <c r="I12" s="589">
        <v>22032.941316749628</v>
      </c>
      <c r="J12" s="589">
        <v>20897.489150562775</v>
      </c>
      <c r="K12" s="589">
        <v>18594.287024249352</v>
      </c>
      <c r="L12" s="589">
        <v>8411.9135506359216</v>
      </c>
      <c r="M12" s="589">
        <v>9712.0874453062097</v>
      </c>
      <c r="N12" s="589">
        <v>14832.520565099141</v>
      </c>
      <c r="O12" s="589">
        <v>9552.1543023150844</v>
      </c>
      <c r="P12" s="589">
        <v>8555.8663134217022</v>
      </c>
      <c r="Q12" s="589">
        <v>8587.5592231308983</v>
      </c>
      <c r="R12" s="589">
        <v>8802.0935472561105</v>
      </c>
      <c r="S12" s="589">
        <v>8990.7545675788515</v>
      </c>
      <c r="T12" s="589">
        <v>8964.9557644457036</v>
      </c>
      <c r="U12" s="589">
        <v>8596.9824709826025</v>
      </c>
    </row>
    <row r="13" spans="1:22" s="81" customFormat="1" ht="12.75" customHeight="1">
      <c r="A13" s="79">
        <v>8</v>
      </c>
      <c r="B13" s="386" t="s">
        <v>183</v>
      </c>
      <c r="C13" s="387" t="s">
        <v>286</v>
      </c>
      <c r="D13" s="589">
        <v>31336.236043146579</v>
      </c>
      <c r="E13" s="589">
        <v>26833.548260529558</v>
      </c>
      <c r="F13" s="589">
        <v>16755.243921112968</v>
      </c>
      <c r="G13" s="589">
        <v>16187.538630333087</v>
      </c>
      <c r="H13" s="589">
        <v>18014.660944560572</v>
      </c>
      <c r="I13" s="589">
        <v>15606.170364628708</v>
      </c>
      <c r="J13" s="589">
        <v>16734.485374607593</v>
      </c>
      <c r="K13" s="589">
        <v>15458.725252939399</v>
      </c>
      <c r="L13" s="589">
        <v>14126.610516064187</v>
      </c>
      <c r="M13" s="589">
        <v>21381.345650806816</v>
      </c>
      <c r="N13" s="589">
        <v>14158.982367042361</v>
      </c>
      <c r="O13" s="589">
        <v>13069.771711053714</v>
      </c>
      <c r="P13" s="589">
        <v>12785.345487431925</v>
      </c>
      <c r="Q13" s="589">
        <v>16644.349207974647</v>
      </c>
      <c r="R13" s="589">
        <v>12379.997673795053</v>
      </c>
      <c r="S13" s="589">
        <v>12384.356805569614</v>
      </c>
      <c r="T13" s="589">
        <v>10442.913460488502</v>
      </c>
      <c r="U13" s="589">
        <v>9508.5988947186543</v>
      </c>
    </row>
    <row r="14" spans="1:22" s="81" customFormat="1" ht="12.75" customHeight="1">
      <c r="A14" s="79">
        <v>9</v>
      </c>
      <c r="B14" s="386" t="s">
        <v>184</v>
      </c>
      <c r="C14" s="385" t="s">
        <v>753</v>
      </c>
      <c r="D14" s="589">
        <v>2455509.6755484077</v>
      </c>
      <c r="E14" s="589">
        <v>2419606.287376923</v>
      </c>
      <c r="F14" s="589">
        <v>2396705.416046063</v>
      </c>
      <c r="G14" s="589">
        <v>2364952.1615998065</v>
      </c>
      <c r="H14" s="589">
        <v>2320610.1877700365</v>
      </c>
      <c r="I14" s="589">
        <v>2362006.0307187308</v>
      </c>
      <c r="J14" s="589">
        <v>2281602.5886009629</v>
      </c>
      <c r="K14" s="589">
        <v>2231253.8900412377</v>
      </c>
      <c r="L14" s="589">
        <v>2275288.9167231317</v>
      </c>
      <c r="M14" s="589">
        <v>2321734.8439261792</v>
      </c>
      <c r="N14" s="589">
        <v>2272283.3093569842</v>
      </c>
      <c r="O14" s="589">
        <v>2275647.049643911</v>
      </c>
      <c r="P14" s="589">
        <v>2350694.8121892549</v>
      </c>
      <c r="Q14" s="589">
        <v>2331185.5723065953</v>
      </c>
      <c r="R14" s="589">
        <v>2097022.1493127467</v>
      </c>
      <c r="S14" s="589">
        <v>2349761.374476938</v>
      </c>
      <c r="T14" s="589">
        <v>2340620.4458879023</v>
      </c>
      <c r="U14" s="589">
        <v>2223941.0617380091</v>
      </c>
    </row>
    <row r="15" spans="1:22" s="81" customFormat="1" ht="12.75" customHeight="1">
      <c r="A15" s="79">
        <v>10</v>
      </c>
      <c r="B15" s="386" t="s">
        <v>185</v>
      </c>
      <c r="C15" s="387" t="s">
        <v>287</v>
      </c>
      <c r="D15" s="589">
        <v>182175.34396536971</v>
      </c>
      <c r="E15" s="589">
        <v>187001.36688665446</v>
      </c>
      <c r="F15" s="589">
        <v>181731.48725812585</v>
      </c>
      <c r="G15" s="589">
        <v>183963.02054523953</v>
      </c>
      <c r="H15" s="589">
        <v>183279.70741313271</v>
      </c>
      <c r="I15" s="589">
        <v>176610.26014792922</v>
      </c>
      <c r="J15" s="589">
        <v>179294.96649560105</v>
      </c>
      <c r="K15" s="589">
        <v>180187.32347248975</v>
      </c>
      <c r="L15" s="589">
        <v>178217.08470114088</v>
      </c>
      <c r="M15" s="589">
        <v>180627.38188521913</v>
      </c>
      <c r="N15" s="589">
        <v>178661.13101195206</v>
      </c>
      <c r="O15" s="589">
        <v>175647.24562160802</v>
      </c>
      <c r="P15" s="589">
        <v>176742.24572879513</v>
      </c>
      <c r="Q15" s="589">
        <v>171964.51032936663</v>
      </c>
      <c r="R15" s="589">
        <v>177441.72257191452</v>
      </c>
      <c r="S15" s="589">
        <v>189110.19936518036</v>
      </c>
      <c r="T15" s="589">
        <v>184015.30926079198</v>
      </c>
      <c r="U15" s="589">
        <v>182956.31558697112</v>
      </c>
    </row>
    <row r="16" spans="1:22" s="81" customFormat="1" ht="12.75" customHeight="1">
      <c r="A16" s="79">
        <v>11</v>
      </c>
      <c r="B16" s="386" t="s">
        <v>186</v>
      </c>
      <c r="C16" s="387" t="s">
        <v>288</v>
      </c>
      <c r="D16" s="589">
        <v>43159.569944969771</v>
      </c>
      <c r="E16" s="589">
        <v>43215.184827818957</v>
      </c>
      <c r="F16" s="589">
        <v>39776.374335338391</v>
      </c>
      <c r="G16" s="589">
        <v>37827.308835589116</v>
      </c>
      <c r="H16" s="589">
        <v>33755.033549151849</v>
      </c>
      <c r="I16" s="589">
        <v>31911.189460783396</v>
      </c>
      <c r="J16" s="589">
        <v>30873.136977561582</v>
      </c>
      <c r="K16" s="589">
        <v>27349.606285244037</v>
      </c>
      <c r="L16" s="589">
        <v>30061.778907238586</v>
      </c>
      <c r="M16" s="589">
        <v>26240.643725738122</v>
      </c>
      <c r="N16" s="589">
        <v>26715.781426002133</v>
      </c>
      <c r="O16" s="589">
        <v>22624.102045003729</v>
      </c>
      <c r="P16" s="589">
        <v>21866.913307059895</v>
      </c>
      <c r="Q16" s="589">
        <v>19296.200571527683</v>
      </c>
      <c r="R16" s="589">
        <v>16571.449612440294</v>
      </c>
      <c r="S16" s="589">
        <v>16413.011248393257</v>
      </c>
      <c r="T16" s="589">
        <v>15762.6166130903</v>
      </c>
      <c r="U16" s="589">
        <v>15272.812146454702</v>
      </c>
    </row>
    <row r="17" spans="1:21" s="81" customFormat="1" ht="12.75" customHeight="1">
      <c r="A17" s="79">
        <v>12</v>
      </c>
      <c r="B17" s="386" t="s">
        <v>765</v>
      </c>
      <c r="C17" s="387" t="s">
        <v>289</v>
      </c>
      <c r="D17" s="589">
        <v>24087.282445536388</v>
      </c>
      <c r="E17" s="589">
        <v>24010.237241437324</v>
      </c>
      <c r="F17" s="589">
        <v>22200.173412260116</v>
      </c>
      <c r="G17" s="589">
        <v>23856.09900115152</v>
      </c>
      <c r="H17" s="589">
        <v>24373.428386380219</v>
      </c>
      <c r="I17" s="589">
        <v>25665.212301440282</v>
      </c>
      <c r="J17" s="589">
        <v>26228.658281239048</v>
      </c>
      <c r="K17" s="589">
        <v>23241.514718213632</v>
      </c>
      <c r="L17" s="589">
        <v>35669.634341650883</v>
      </c>
      <c r="M17" s="589">
        <v>45615.427846653613</v>
      </c>
      <c r="N17" s="589">
        <v>47201.779731584764</v>
      </c>
      <c r="O17" s="589">
        <v>42982.532516836152</v>
      </c>
      <c r="P17" s="589">
        <v>49656.009295308271</v>
      </c>
      <c r="Q17" s="589">
        <v>48944.930248975499</v>
      </c>
      <c r="R17" s="589">
        <v>49945.217809966627</v>
      </c>
      <c r="S17" s="589">
        <v>65608.090871269</v>
      </c>
      <c r="T17" s="589">
        <v>70937.146945714892</v>
      </c>
      <c r="U17" s="589">
        <v>46423.503008867439</v>
      </c>
    </row>
    <row r="18" spans="1:21" s="81" customFormat="1" ht="12.75" customHeight="1">
      <c r="A18" s="79">
        <v>13</v>
      </c>
      <c r="B18" s="386" t="s">
        <v>766</v>
      </c>
      <c r="C18" s="387" t="s">
        <v>290</v>
      </c>
      <c r="D18" s="589">
        <v>154671.54049163603</v>
      </c>
      <c r="E18" s="589">
        <v>148299.44620805321</v>
      </c>
      <c r="F18" s="589">
        <v>151750.18085561972</v>
      </c>
      <c r="G18" s="589">
        <v>142602.13705342513</v>
      </c>
      <c r="H18" s="589">
        <v>147265.55921363746</v>
      </c>
      <c r="I18" s="589">
        <v>143626.02032325557</v>
      </c>
      <c r="J18" s="589">
        <v>140049.03656615393</v>
      </c>
      <c r="K18" s="589">
        <v>145979.39428162971</v>
      </c>
      <c r="L18" s="589">
        <v>166747.29213751314</v>
      </c>
      <c r="M18" s="589">
        <v>182739.39565622108</v>
      </c>
      <c r="N18" s="589">
        <v>263471.83660325251</v>
      </c>
      <c r="O18" s="589">
        <v>199635.18641819924</v>
      </c>
      <c r="P18" s="589">
        <v>203445.62152276441</v>
      </c>
      <c r="Q18" s="589">
        <v>191694.54255427106</v>
      </c>
      <c r="R18" s="589">
        <v>173677.09487670206</v>
      </c>
      <c r="S18" s="589">
        <v>192900.32161099822</v>
      </c>
      <c r="T18" s="589">
        <v>171625.71888966096</v>
      </c>
      <c r="U18" s="589">
        <v>158358.72812219328</v>
      </c>
    </row>
    <row r="19" spans="1:21" s="81" customFormat="1" ht="12.75" customHeight="1">
      <c r="A19" s="79">
        <v>14</v>
      </c>
      <c r="B19" s="386" t="s">
        <v>767</v>
      </c>
      <c r="C19" s="387" t="s">
        <v>291</v>
      </c>
      <c r="D19" s="589">
        <v>9967.7722642734207</v>
      </c>
      <c r="E19" s="589">
        <v>10956.085054400453</v>
      </c>
      <c r="F19" s="589">
        <v>10610.785461831227</v>
      </c>
      <c r="G19" s="589">
        <v>11283.453824644295</v>
      </c>
      <c r="H19" s="589">
        <v>12094.875798593213</v>
      </c>
      <c r="I19" s="589">
        <v>13491.112223058111</v>
      </c>
      <c r="J19" s="589">
        <v>14607.620906550714</v>
      </c>
      <c r="K19" s="589">
        <v>14700.569223675995</v>
      </c>
      <c r="L19" s="589">
        <v>13515.196133748286</v>
      </c>
      <c r="M19" s="589">
        <v>13446.575169923648</v>
      </c>
      <c r="N19" s="589">
        <v>13405.90328543422</v>
      </c>
      <c r="O19" s="589">
        <v>12491.297610351168</v>
      </c>
      <c r="P19" s="589">
        <v>12281.458324136665</v>
      </c>
      <c r="Q19" s="589">
        <v>13306.902856862338</v>
      </c>
      <c r="R19" s="589">
        <v>11749.172681518932</v>
      </c>
      <c r="S19" s="589">
        <v>11454.735238346115</v>
      </c>
      <c r="T19" s="589">
        <v>10343.455081667793</v>
      </c>
      <c r="U19" s="589">
        <v>11353.534461492798</v>
      </c>
    </row>
    <row r="20" spans="1:21" s="81" customFormat="1" ht="12.75" customHeight="1">
      <c r="A20" s="79">
        <v>15</v>
      </c>
      <c r="B20" s="386" t="s">
        <v>768</v>
      </c>
      <c r="C20" s="387" t="s">
        <v>292</v>
      </c>
      <c r="D20" s="589">
        <v>376116.08689287654</v>
      </c>
      <c r="E20" s="589">
        <v>391105.32238213066</v>
      </c>
      <c r="F20" s="589">
        <v>377336.89619396586</v>
      </c>
      <c r="G20" s="589">
        <v>402318.69230358017</v>
      </c>
      <c r="H20" s="589">
        <v>386851.94297347881</v>
      </c>
      <c r="I20" s="589">
        <v>389227.66804609197</v>
      </c>
      <c r="J20" s="589">
        <v>372637.52665328071</v>
      </c>
      <c r="K20" s="589">
        <v>384416.57758212293</v>
      </c>
      <c r="L20" s="589">
        <v>359300.5040229247</v>
      </c>
      <c r="M20" s="589">
        <v>361758.63623710262</v>
      </c>
      <c r="N20" s="589">
        <v>379196.88466633623</v>
      </c>
      <c r="O20" s="589">
        <v>376354.62533241429</v>
      </c>
      <c r="P20" s="589">
        <v>375921.48490306799</v>
      </c>
      <c r="Q20" s="589">
        <v>375706.00115606503</v>
      </c>
      <c r="R20" s="589">
        <v>355872.21651509893</v>
      </c>
      <c r="S20" s="589">
        <v>338210.4835501216</v>
      </c>
      <c r="T20" s="589">
        <v>341786.36456360394</v>
      </c>
      <c r="U20" s="589">
        <v>323636.5519548548</v>
      </c>
    </row>
    <row r="21" spans="1:21" s="81" customFormat="1" ht="12.75" customHeight="1">
      <c r="A21" s="79">
        <v>16</v>
      </c>
      <c r="B21" s="386" t="s">
        <v>189</v>
      </c>
      <c r="C21" s="388" t="s">
        <v>293</v>
      </c>
      <c r="D21" s="589">
        <v>64005.339661524158</v>
      </c>
      <c r="E21" s="589">
        <v>61051.336594749082</v>
      </c>
      <c r="F21" s="589">
        <v>53483.320200467715</v>
      </c>
      <c r="G21" s="589">
        <v>51323.304868373714</v>
      </c>
      <c r="H21" s="589">
        <v>47390.339985894709</v>
      </c>
      <c r="I21" s="589">
        <v>50385.441262260902</v>
      </c>
      <c r="J21" s="589">
        <v>43848.403576328346</v>
      </c>
      <c r="K21" s="589">
        <v>55921.035058099136</v>
      </c>
      <c r="L21" s="589">
        <v>24212.841965632513</v>
      </c>
      <c r="M21" s="589">
        <v>25984.443693332028</v>
      </c>
      <c r="N21" s="589">
        <v>25763.545073895035</v>
      </c>
      <c r="O21" s="589">
        <v>25486.636330558817</v>
      </c>
      <c r="P21" s="589">
        <v>27751.944736891885</v>
      </c>
      <c r="Q21" s="589">
        <v>27119.470572465732</v>
      </c>
      <c r="R21" s="589">
        <v>19321.397669701506</v>
      </c>
      <c r="S21" s="589">
        <v>26283.102070879795</v>
      </c>
      <c r="T21" s="589">
        <v>24729.16344079647</v>
      </c>
      <c r="U21" s="589">
        <v>23021.301727677728</v>
      </c>
    </row>
    <row r="22" spans="1:21" s="81" customFormat="1" ht="12.75" customHeight="1">
      <c r="A22" s="79">
        <v>17</v>
      </c>
      <c r="B22" s="386" t="s">
        <v>191</v>
      </c>
      <c r="C22" s="388" t="s">
        <v>294</v>
      </c>
      <c r="D22" s="589">
        <v>312110.74723135238</v>
      </c>
      <c r="E22" s="589">
        <v>330053.98578738159</v>
      </c>
      <c r="F22" s="589">
        <v>323853.57599349815</v>
      </c>
      <c r="G22" s="589">
        <v>350995.38743520644</v>
      </c>
      <c r="H22" s="589">
        <v>339461.60298758413</v>
      </c>
      <c r="I22" s="589">
        <v>338842.22678383108</v>
      </c>
      <c r="J22" s="589">
        <v>328789.12307695235</v>
      </c>
      <c r="K22" s="589">
        <v>328495.5425240238</v>
      </c>
      <c r="L22" s="589">
        <v>335087.66205729218</v>
      </c>
      <c r="M22" s="589">
        <v>335774.19254377059</v>
      </c>
      <c r="N22" s="589">
        <v>353433.33959244122</v>
      </c>
      <c r="O22" s="589">
        <v>350867.98900185549</v>
      </c>
      <c r="P22" s="589">
        <v>348169.5401661761</v>
      </c>
      <c r="Q22" s="589">
        <v>348586.53058359929</v>
      </c>
      <c r="R22" s="589">
        <v>336550.81884539744</v>
      </c>
      <c r="S22" s="589">
        <v>311927.38147924183</v>
      </c>
      <c r="T22" s="589">
        <v>317057.20112280746</v>
      </c>
      <c r="U22" s="589">
        <v>300615.25022717705</v>
      </c>
    </row>
    <row r="23" spans="1:21" s="81" customFormat="1" ht="12.75" customHeight="1">
      <c r="A23" s="79">
        <v>18</v>
      </c>
      <c r="B23" s="386" t="s">
        <v>769</v>
      </c>
      <c r="C23" s="387" t="s">
        <v>295</v>
      </c>
      <c r="D23" s="589">
        <v>422355.48465908715</v>
      </c>
      <c r="E23" s="589">
        <v>399690.50731634966</v>
      </c>
      <c r="F23" s="589">
        <v>388787.26078894699</v>
      </c>
      <c r="G23" s="589">
        <v>327777.62175730173</v>
      </c>
      <c r="H23" s="589">
        <v>342262.73299199349</v>
      </c>
      <c r="I23" s="589">
        <v>382096.14095813053</v>
      </c>
      <c r="J23" s="589">
        <v>372422.3187108796</v>
      </c>
      <c r="K23" s="589">
        <v>353900.57460758655</v>
      </c>
      <c r="L23" s="589">
        <v>317347.64096691483</v>
      </c>
      <c r="M23" s="589">
        <v>343707.78157103289</v>
      </c>
      <c r="N23" s="589">
        <v>307754.96466138901</v>
      </c>
      <c r="O23" s="589">
        <v>300136.50327448233</v>
      </c>
      <c r="P23" s="589">
        <v>352320.89933448914</v>
      </c>
      <c r="Q23" s="589">
        <v>388390.02400137979</v>
      </c>
      <c r="R23" s="589">
        <v>372138.09624673135</v>
      </c>
      <c r="S23" s="589">
        <v>442962.95017643954</v>
      </c>
      <c r="T23" s="589">
        <v>454118.69892341166</v>
      </c>
      <c r="U23" s="589">
        <v>422838.72838257108</v>
      </c>
    </row>
    <row r="24" spans="1:21" s="81" customFormat="1" ht="12.75" customHeight="1">
      <c r="A24" s="79">
        <v>19</v>
      </c>
      <c r="B24" s="386" t="s">
        <v>653</v>
      </c>
      <c r="C24" s="387" t="s">
        <v>296</v>
      </c>
      <c r="D24" s="589">
        <v>31776.246018982583</v>
      </c>
      <c r="E24" s="589">
        <v>33420.190207257867</v>
      </c>
      <c r="F24" s="589">
        <v>32972.177656780521</v>
      </c>
      <c r="G24" s="589">
        <v>44267.132895507646</v>
      </c>
      <c r="H24" s="589">
        <v>42361.710170624727</v>
      </c>
      <c r="I24" s="589">
        <v>42441.722010385492</v>
      </c>
      <c r="J24" s="589">
        <v>43826.454147819139</v>
      </c>
      <c r="K24" s="589">
        <v>29351.94368129842</v>
      </c>
      <c r="L24" s="589">
        <v>18580.091202036445</v>
      </c>
      <c r="M24" s="589">
        <v>14531.549718096339</v>
      </c>
      <c r="N24" s="589">
        <v>19255.905334092633</v>
      </c>
      <c r="O24" s="589">
        <v>26120.089465076227</v>
      </c>
      <c r="P24" s="589">
        <v>15828.353157125772</v>
      </c>
      <c r="Q24" s="589">
        <v>17389.66922980038</v>
      </c>
      <c r="R24" s="589">
        <v>15777.320105542598</v>
      </c>
      <c r="S24" s="589">
        <v>6791.4254347538335</v>
      </c>
      <c r="T24" s="589">
        <v>5700.6974452842505</v>
      </c>
      <c r="U24" s="589">
        <v>5364.5201015045632</v>
      </c>
    </row>
    <row r="25" spans="1:21" s="81" customFormat="1" ht="12.75" customHeight="1">
      <c r="A25" s="79">
        <v>20</v>
      </c>
      <c r="B25" s="386" t="s">
        <v>654</v>
      </c>
      <c r="C25" s="387" t="s">
        <v>297</v>
      </c>
      <c r="D25" s="589">
        <v>34633.526382795419</v>
      </c>
      <c r="E25" s="589">
        <v>34090.742197609798</v>
      </c>
      <c r="F25" s="589">
        <v>32291.339481216932</v>
      </c>
      <c r="G25" s="589">
        <v>32302.530387867642</v>
      </c>
      <c r="H25" s="589">
        <v>32268.097542245712</v>
      </c>
      <c r="I25" s="589">
        <v>31193.931404888721</v>
      </c>
      <c r="J25" s="589">
        <v>30614.636226256956</v>
      </c>
      <c r="K25" s="589">
        <v>28249.586512881597</v>
      </c>
      <c r="L25" s="589">
        <v>32454.769848745447</v>
      </c>
      <c r="M25" s="589">
        <v>31935.531095802336</v>
      </c>
      <c r="N25" s="589">
        <v>32287.759370860105</v>
      </c>
      <c r="O25" s="589">
        <v>31267.422013536623</v>
      </c>
      <c r="P25" s="589">
        <v>29187.609225930159</v>
      </c>
      <c r="Q25" s="589">
        <v>31701.276154540828</v>
      </c>
      <c r="R25" s="589">
        <v>28550.15548627064</v>
      </c>
      <c r="S25" s="589">
        <v>34587.68449109693</v>
      </c>
      <c r="T25" s="589">
        <v>28785.485809517628</v>
      </c>
      <c r="U25" s="589">
        <v>28959.994193409857</v>
      </c>
    </row>
    <row r="26" spans="1:21" s="81" customFormat="1" ht="12.75" customHeight="1">
      <c r="A26" s="79">
        <v>21</v>
      </c>
      <c r="B26" s="386" t="s">
        <v>770</v>
      </c>
      <c r="C26" s="387" t="s">
        <v>298</v>
      </c>
      <c r="D26" s="589">
        <v>289825.47351564828</v>
      </c>
      <c r="E26" s="589">
        <v>284740.38966386876</v>
      </c>
      <c r="F26" s="589">
        <v>286964.56395891786</v>
      </c>
      <c r="G26" s="589">
        <v>280747.97875865403</v>
      </c>
      <c r="H26" s="589">
        <v>275951.75342306361</v>
      </c>
      <c r="I26" s="589">
        <v>263095.31507255905</v>
      </c>
      <c r="J26" s="589">
        <v>235561.68886039164</v>
      </c>
      <c r="K26" s="589">
        <v>220236.73136554987</v>
      </c>
      <c r="L26" s="589">
        <v>243565.97437194723</v>
      </c>
      <c r="M26" s="589">
        <v>247416.98514485935</v>
      </c>
      <c r="N26" s="589">
        <v>210796.29065148975</v>
      </c>
      <c r="O26" s="589">
        <v>227436.81722150717</v>
      </c>
      <c r="P26" s="589">
        <v>260012.36402306028</v>
      </c>
      <c r="Q26" s="589">
        <v>250469.48976552632</v>
      </c>
      <c r="R26" s="589">
        <v>231046.85876636236</v>
      </c>
      <c r="S26" s="589">
        <v>235711.11173017608</v>
      </c>
      <c r="T26" s="589">
        <v>245840.70940217309</v>
      </c>
      <c r="U26" s="589">
        <v>236100.66015505604</v>
      </c>
    </row>
    <row r="27" spans="1:21" s="81" customFormat="1" ht="12.75" customHeight="1">
      <c r="A27" s="79">
        <v>22</v>
      </c>
      <c r="B27" s="386" t="s">
        <v>655</v>
      </c>
      <c r="C27" s="388" t="s">
        <v>299</v>
      </c>
      <c r="D27" s="589">
        <v>86180.963981250708</v>
      </c>
      <c r="E27" s="589">
        <v>85449.386489099124</v>
      </c>
      <c r="F27" s="589">
        <v>84905.065743279803</v>
      </c>
      <c r="G27" s="589">
        <v>86033.78830668662</v>
      </c>
      <c r="H27" s="589">
        <v>82880.079020587276</v>
      </c>
      <c r="I27" s="589">
        <v>80463.263180702503</v>
      </c>
      <c r="J27" s="589">
        <v>77989.338261295779</v>
      </c>
      <c r="K27" s="589">
        <v>77482.796413929493</v>
      </c>
      <c r="L27" s="589">
        <v>78542.892657563352</v>
      </c>
      <c r="M27" s="589">
        <v>73763.713709962918</v>
      </c>
      <c r="N27" s="589">
        <v>70174.865766873947</v>
      </c>
      <c r="O27" s="589">
        <v>63439.480721496344</v>
      </c>
      <c r="P27" s="589">
        <v>66909.196214949276</v>
      </c>
      <c r="Q27" s="589">
        <v>73387.654250529347</v>
      </c>
      <c r="R27" s="589">
        <v>66343.061624761802</v>
      </c>
      <c r="S27" s="589">
        <v>69357.210022433399</v>
      </c>
      <c r="T27" s="589">
        <v>71200.310624657723</v>
      </c>
      <c r="U27" s="589">
        <v>65312.501527639964</v>
      </c>
    </row>
    <row r="28" spans="1:21" s="81" customFormat="1" ht="12.75" customHeight="1">
      <c r="A28" s="79">
        <v>23</v>
      </c>
      <c r="B28" s="386" t="s">
        <v>755</v>
      </c>
      <c r="C28" s="388" t="s">
        <v>300</v>
      </c>
      <c r="D28" s="589">
        <v>203644.50953439757</v>
      </c>
      <c r="E28" s="589">
        <v>199291.00317476963</v>
      </c>
      <c r="F28" s="589">
        <v>202059.49821563807</v>
      </c>
      <c r="G28" s="589">
        <v>194714.19045196741</v>
      </c>
      <c r="H28" s="589">
        <v>193071.67440247632</v>
      </c>
      <c r="I28" s="589">
        <v>182632.05189185654</v>
      </c>
      <c r="J28" s="589">
        <v>157572.35059909587</v>
      </c>
      <c r="K28" s="589">
        <v>142753.93495162038</v>
      </c>
      <c r="L28" s="589">
        <v>165023.08171438388</v>
      </c>
      <c r="M28" s="589">
        <v>173653.27143489642</v>
      </c>
      <c r="N28" s="589">
        <v>140621.42488461579</v>
      </c>
      <c r="O28" s="589">
        <v>163997.33650001083</v>
      </c>
      <c r="P28" s="589">
        <v>193103.167808111</v>
      </c>
      <c r="Q28" s="589">
        <v>177081.83551499696</v>
      </c>
      <c r="R28" s="589">
        <v>164703.79714160057</v>
      </c>
      <c r="S28" s="589">
        <v>166353.90170774268</v>
      </c>
      <c r="T28" s="589">
        <v>174640.39877751537</v>
      </c>
      <c r="U28" s="589">
        <v>170788.15862741607</v>
      </c>
    </row>
    <row r="29" spans="1:21" s="81" customFormat="1" ht="12.75" customHeight="1">
      <c r="A29" s="79">
        <v>24</v>
      </c>
      <c r="B29" s="386" t="s">
        <v>656</v>
      </c>
      <c r="C29" s="387" t="s">
        <v>301</v>
      </c>
      <c r="D29" s="589">
        <v>644276.08050841314</v>
      </c>
      <c r="E29" s="589">
        <v>615736.54041372717</v>
      </c>
      <c r="F29" s="589">
        <v>648189.43618418579</v>
      </c>
      <c r="G29" s="589">
        <v>656491.40438500652</v>
      </c>
      <c r="H29" s="589">
        <v>625474.01011792815</v>
      </c>
      <c r="I29" s="589">
        <v>657872.90001315076</v>
      </c>
      <c r="J29" s="589">
        <v>619559.24705969857</v>
      </c>
      <c r="K29" s="589">
        <v>617814.36874271987</v>
      </c>
      <c r="L29" s="589">
        <v>665256.13273905963</v>
      </c>
      <c r="M29" s="589">
        <v>660777.07075572864</v>
      </c>
      <c r="N29" s="589">
        <v>584091.15562677057</v>
      </c>
      <c r="O29" s="589">
        <v>642335.43608413264</v>
      </c>
      <c r="P29" s="589">
        <v>639903.93168628775</v>
      </c>
      <c r="Q29" s="589">
        <v>612667.05753420992</v>
      </c>
      <c r="R29" s="589">
        <v>468887.23388253455</v>
      </c>
      <c r="S29" s="589">
        <v>607919.84739986598</v>
      </c>
      <c r="T29" s="589">
        <v>609997.54511999828</v>
      </c>
      <c r="U29" s="589">
        <v>591760.84722971602</v>
      </c>
    </row>
    <row r="30" spans="1:21" s="81" customFormat="1" ht="12.75" customHeight="1">
      <c r="A30" s="79">
        <v>25</v>
      </c>
      <c r="B30" s="386" t="s">
        <v>197</v>
      </c>
      <c r="C30" s="388" t="s">
        <v>302</v>
      </c>
      <c r="D30" s="589">
        <v>588805.19916288718</v>
      </c>
      <c r="E30" s="589">
        <v>558709.61980061955</v>
      </c>
      <c r="F30" s="589">
        <v>585208.07714621094</v>
      </c>
      <c r="G30" s="589">
        <v>592529.10562355781</v>
      </c>
      <c r="H30" s="589">
        <v>563046.83252338949</v>
      </c>
      <c r="I30" s="589">
        <v>595501.8444042803</v>
      </c>
      <c r="J30" s="589">
        <v>555324.54206660239</v>
      </c>
      <c r="K30" s="589">
        <v>554765.67348668096</v>
      </c>
      <c r="L30" s="589">
        <v>605740.60579222988</v>
      </c>
      <c r="M30" s="589">
        <v>599531.71472349402</v>
      </c>
      <c r="N30" s="589">
        <v>527961.63068502361</v>
      </c>
      <c r="O30" s="589">
        <v>584065.55565131886</v>
      </c>
      <c r="P30" s="589">
        <v>579245.55421569815</v>
      </c>
      <c r="Q30" s="589">
        <v>550944.05228470964</v>
      </c>
      <c r="R30" s="589">
        <v>417702.14312864101</v>
      </c>
      <c r="S30" s="589">
        <v>546830.08850112581</v>
      </c>
      <c r="T30" s="589">
        <v>550390.1136159288</v>
      </c>
      <c r="U30" s="589">
        <v>534379.75602871412</v>
      </c>
    </row>
    <row r="31" spans="1:21" s="81" customFormat="1" ht="12.75" customHeight="1">
      <c r="A31" s="79">
        <v>26</v>
      </c>
      <c r="B31" s="386" t="s">
        <v>771</v>
      </c>
      <c r="C31" s="388" t="s">
        <v>303</v>
      </c>
      <c r="D31" s="589">
        <v>35659.624858061245</v>
      </c>
      <c r="E31" s="589">
        <v>35839.025032940706</v>
      </c>
      <c r="F31" s="589">
        <v>41272.099783826241</v>
      </c>
      <c r="G31" s="589">
        <v>41231.018186458852</v>
      </c>
      <c r="H31" s="589">
        <v>39618.535913783802</v>
      </c>
      <c r="I31" s="589">
        <v>38610.189428925165</v>
      </c>
      <c r="J31" s="589">
        <v>41001.323041317839</v>
      </c>
      <c r="K31" s="589">
        <v>40333.172950482542</v>
      </c>
      <c r="L31" s="589">
        <v>35079.142729916966</v>
      </c>
      <c r="M31" s="589">
        <v>38689.36770793848</v>
      </c>
      <c r="N31" s="589">
        <v>32762.644015648078</v>
      </c>
      <c r="O31" s="589">
        <v>32936.079157321255</v>
      </c>
      <c r="P31" s="589">
        <v>32975.345039731947</v>
      </c>
      <c r="Q31" s="589">
        <v>35153.169813043198</v>
      </c>
      <c r="R31" s="589">
        <v>29631.654637274976</v>
      </c>
      <c r="S31" s="589">
        <v>32747.486329536398</v>
      </c>
      <c r="T31" s="589">
        <v>30723.196898109301</v>
      </c>
      <c r="U31" s="589">
        <v>29401.997860370324</v>
      </c>
    </row>
    <row r="32" spans="1:21" s="81" customFormat="1" ht="12.75" customHeight="1">
      <c r="A32" s="79">
        <v>27</v>
      </c>
      <c r="B32" s="386" t="s">
        <v>198</v>
      </c>
      <c r="C32" s="388" t="s">
        <v>304</v>
      </c>
      <c r="D32" s="589">
        <v>19811.256487464736</v>
      </c>
      <c r="E32" s="589">
        <v>21187.895580166991</v>
      </c>
      <c r="F32" s="589">
        <v>21709.259254148525</v>
      </c>
      <c r="G32" s="589">
        <v>22731.280574989905</v>
      </c>
      <c r="H32" s="589">
        <v>22808.641680754794</v>
      </c>
      <c r="I32" s="589">
        <v>23760.866179945311</v>
      </c>
      <c r="J32" s="589">
        <v>23233.381951778316</v>
      </c>
      <c r="K32" s="589">
        <v>22715.522305556355</v>
      </c>
      <c r="L32" s="589">
        <v>24436.384216912826</v>
      </c>
      <c r="M32" s="589">
        <v>22555.988324296079</v>
      </c>
      <c r="N32" s="589">
        <v>23366.8809260989</v>
      </c>
      <c r="O32" s="589">
        <v>25333.801275492471</v>
      </c>
      <c r="P32" s="589">
        <v>27683.032430857711</v>
      </c>
      <c r="Q32" s="589">
        <v>26569.835436457095</v>
      </c>
      <c r="R32" s="589">
        <v>21553.436116618563</v>
      </c>
      <c r="S32" s="589">
        <v>28342.272569203764</v>
      </c>
      <c r="T32" s="589">
        <v>28884.234605960221</v>
      </c>
      <c r="U32" s="589">
        <v>27979.093340631542</v>
      </c>
    </row>
    <row r="33" spans="1:21" s="81" customFormat="1" ht="12.75" customHeight="1">
      <c r="A33" s="79">
        <v>28</v>
      </c>
      <c r="B33" s="386" t="s">
        <v>657</v>
      </c>
      <c r="C33" s="387" t="s">
        <v>305</v>
      </c>
      <c r="D33" s="589">
        <v>58919.090812403629</v>
      </c>
      <c r="E33" s="589">
        <v>60884.551452465901</v>
      </c>
      <c r="F33" s="589">
        <v>57084.700570050227</v>
      </c>
      <c r="G33" s="589">
        <v>58987.68971194989</v>
      </c>
      <c r="H33" s="589">
        <v>57407.83319045556</v>
      </c>
      <c r="I33" s="589">
        <v>55349.499649538076</v>
      </c>
      <c r="J33" s="589">
        <v>56185.287376763961</v>
      </c>
      <c r="K33" s="589">
        <v>51844.567526300969</v>
      </c>
      <c r="L33" s="589">
        <v>50319.208239196276</v>
      </c>
      <c r="M33" s="589">
        <v>55333.427926733559</v>
      </c>
      <c r="N33" s="589">
        <v>52850.55787810147</v>
      </c>
      <c r="O33" s="589">
        <v>59710.174647310276</v>
      </c>
      <c r="P33" s="589">
        <v>54338.1487192801</v>
      </c>
      <c r="Q33" s="589">
        <v>56363.363989473793</v>
      </c>
      <c r="R33" s="589">
        <v>57990.867730519458</v>
      </c>
      <c r="S33" s="589">
        <v>55773.132953022337</v>
      </c>
      <c r="T33" s="589">
        <v>53729.721307502819</v>
      </c>
      <c r="U33" s="589">
        <v>52252.932295456907</v>
      </c>
    </row>
    <row r="34" spans="1:21" s="81" customFormat="1" ht="12.75" customHeight="1">
      <c r="A34" s="79">
        <v>29</v>
      </c>
      <c r="B34" s="386" t="s">
        <v>658</v>
      </c>
      <c r="C34" s="387" t="s">
        <v>306</v>
      </c>
      <c r="D34" s="589">
        <v>19422.764301987849</v>
      </c>
      <c r="E34" s="589">
        <v>20002.862408324032</v>
      </c>
      <c r="F34" s="589">
        <v>17587.635976990863</v>
      </c>
      <c r="G34" s="589">
        <v>17451.089096608692</v>
      </c>
      <c r="H34" s="589">
        <v>16602.385170797865</v>
      </c>
      <c r="I34" s="589">
        <v>14872.000714940936</v>
      </c>
      <c r="J34" s="589">
        <v>18146.831991608997</v>
      </c>
      <c r="K34" s="589">
        <v>15061.197843715299</v>
      </c>
      <c r="L34" s="589">
        <v>13719.588080991254</v>
      </c>
      <c r="M34" s="589">
        <v>12305.913866304312</v>
      </c>
      <c r="N34" s="589">
        <v>11567.345051753649</v>
      </c>
      <c r="O34" s="589">
        <v>11331.973528227201</v>
      </c>
      <c r="P34" s="589">
        <v>12585.104276908005</v>
      </c>
      <c r="Q34" s="589">
        <v>10892.693790617017</v>
      </c>
      <c r="R34" s="589">
        <v>9560.5237670102397</v>
      </c>
      <c r="S34" s="589">
        <v>9234.8115278870919</v>
      </c>
      <c r="T34" s="589">
        <v>9046.7781048769812</v>
      </c>
      <c r="U34" s="589">
        <v>10005.554078543622</v>
      </c>
    </row>
    <row r="35" spans="1:21" s="81" customFormat="1" ht="12.75" customHeight="1">
      <c r="A35" s="79">
        <v>30</v>
      </c>
      <c r="B35" s="386" t="s">
        <v>659</v>
      </c>
      <c r="C35" s="387" t="s">
        <v>307</v>
      </c>
      <c r="D35" s="589">
        <v>21508.841320448621</v>
      </c>
      <c r="E35" s="589">
        <v>17912.30041317446</v>
      </c>
      <c r="F35" s="589">
        <v>13796.600070960838</v>
      </c>
      <c r="G35" s="589">
        <v>14692.601582795707</v>
      </c>
      <c r="H35" s="589">
        <v>13101.038290516026</v>
      </c>
      <c r="I35" s="589">
        <v>11889.24721557366</v>
      </c>
      <c r="J35" s="589">
        <v>11289.753555832371</v>
      </c>
      <c r="K35" s="589">
        <v>13285.679082090473</v>
      </c>
      <c r="L35" s="589">
        <v>14482.80938711467</v>
      </c>
      <c r="M35" s="589">
        <v>11355.456233416009</v>
      </c>
      <c r="N35" s="589">
        <v>10746.60919850575</v>
      </c>
      <c r="O35" s="589">
        <v>12248.367442938737</v>
      </c>
      <c r="P35" s="589">
        <v>13022.360548476565</v>
      </c>
      <c r="Q35" s="589">
        <v>11600.836397649191</v>
      </c>
      <c r="R35" s="589">
        <v>10889.608750718755</v>
      </c>
      <c r="S35" s="589">
        <v>12693.283427934832</v>
      </c>
      <c r="T35" s="589">
        <v>13399.135170286037</v>
      </c>
      <c r="U35" s="589">
        <v>12369.68811865534</v>
      </c>
    </row>
    <row r="36" spans="1:21" s="81" customFormat="1" ht="12.75" customHeight="1">
      <c r="A36" s="79">
        <v>31</v>
      </c>
      <c r="B36" s="386" t="s">
        <v>772</v>
      </c>
      <c r="C36" s="387" t="s">
        <v>308</v>
      </c>
      <c r="D36" s="589">
        <v>62241.29264538415</v>
      </c>
      <c r="E36" s="589">
        <v>64290.868788265834</v>
      </c>
      <c r="F36" s="589">
        <v>56171.819198398189</v>
      </c>
      <c r="G36" s="589">
        <v>53261.671351726909</v>
      </c>
      <c r="H36" s="589">
        <v>50434.274116460234</v>
      </c>
      <c r="I36" s="589">
        <v>47404.497788266126</v>
      </c>
      <c r="J36" s="589">
        <v>49153.422370870212</v>
      </c>
      <c r="K36" s="589">
        <v>46276.536186226229</v>
      </c>
      <c r="L36" s="589">
        <v>51367.720039069987</v>
      </c>
      <c r="M36" s="589">
        <v>49154.749438262908</v>
      </c>
      <c r="N36" s="589">
        <v>50152.967101839669</v>
      </c>
      <c r="O36" s="589">
        <v>51287.989961878448</v>
      </c>
      <c r="P36" s="589">
        <v>51328.937346386883</v>
      </c>
      <c r="Q36" s="589">
        <v>49167.573391157865</v>
      </c>
      <c r="R36" s="589">
        <v>44267.984375032429</v>
      </c>
      <c r="S36" s="589">
        <v>48000.823926429555</v>
      </c>
      <c r="T36" s="589">
        <v>44074.04832888399</v>
      </c>
      <c r="U36" s="589">
        <v>45600.652154408759</v>
      </c>
    </row>
    <row r="37" spans="1:21" s="81" customFormat="1" ht="12.75" customHeight="1">
      <c r="A37" s="79">
        <v>32</v>
      </c>
      <c r="B37" s="386" t="s">
        <v>773</v>
      </c>
      <c r="C37" s="387" t="s">
        <v>309</v>
      </c>
      <c r="D37" s="589">
        <v>52977.39429288578</v>
      </c>
      <c r="E37" s="589">
        <v>56741.424719820941</v>
      </c>
      <c r="F37" s="589">
        <v>54310.042855074971</v>
      </c>
      <c r="G37" s="589">
        <v>54385.33704280392</v>
      </c>
      <c r="H37" s="589">
        <v>54414.164488983137</v>
      </c>
      <c r="I37" s="589">
        <v>52471.214688057968</v>
      </c>
      <c r="J37" s="589">
        <v>54450.267922117549</v>
      </c>
      <c r="K37" s="589">
        <v>54771.454720302914</v>
      </c>
      <c r="L37" s="589">
        <v>59122.520778469123</v>
      </c>
      <c r="M37" s="589">
        <v>61402.838959232897</v>
      </c>
      <c r="N37" s="589">
        <v>60834.640000358362</v>
      </c>
      <c r="O37" s="589">
        <v>58006.176964807724</v>
      </c>
      <c r="P37" s="589">
        <v>59094.053659263074</v>
      </c>
      <c r="Q37" s="589">
        <v>55253.228026629062</v>
      </c>
      <c r="R37" s="589">
        <v>46225.892485562646</v>
      </c>
      <c r="S37" s="589">
        <v>53440.889194796655</v>
      </c>
      <c r="T37" s="589">
        <v>54655.083283314103</v>
      </c>
      <c r="U37" s="589">
        <v>53058.381467085688</v>
      </c>
    </row>
    <row r="38" spans="1:21" s="81" customFormat="1" ht="12.75" customHeight="1">
      <c r="A38" s="79">
        <v>33</v>
      </c>
      <c r="B38" s="386" t="s">
        <v>774</v>
      </c>
      <c r="C38" s="387" t="s">
        <v>310</v>
      </c>
      <c r="D38" s="589">
        <v>12926.327820009339</v>
      </c>
      <c r="E38" s="589">
        <v>13800.438643669235</v>
      </c>
      <c r="F38" s="589">
        <v>12213.981464336715</v>
      </c>
      <c r="G38" s="589">
        <v>10039.334727219284</v>
      </c>
      <c r="H38" s="589">
        <v>9975.0942110322994</v>
      </c>
      <c r="I38" s="589">
        <v>9733.2098711013678</v>
      </c>
      <c r="J38" s="589">
        <v>9936.7066965810827</v>
      </c>
      <c r="K38" s="589">
        <v>9969.3911882448556</v>
      </c>
      <c r="L38" s="589">
        <v>9649.6583677881208</v>
      </c>
      <c r="M38" s="589">
        <v>9387.6676904101605</v>
      </c>
      <c r="N38" s="589">
        <v>9235.0792035865834</v>
      </c>
      <c r="O38" s="589">
        <v>10364.243107919536</v>
      </c>
      <c r="P38" s="589">
        <v>7701.2851093990857</v>
      </c>
      <c r="Q38" s="589">
        <v>6827.1561049814954</v>
      </c>
      <c r="R38" s="589">
        <v>7078.1103608700641</v>
      </c>
      <c r="S38" s="589">
        <v>9359.2202487039576</v>
      </c>
      <c r="T38" s="589">
        <v>7596.0468713078244</v>
      </c>
      <c r="U38" s="589">
        <v>7868.1772773270768</v>
      </c>
    </row>
    <row r="39" spans="1:21" s="81" customFormat="1" ht="12.75" customHeight="1">
      <c r="A39" s="79">
        <v>34</v>
      </c>
      <c r="B39" s="386" t="s">
        <v>201</v>
      </c>
      <c r="C39" s="387" t="s">
        <v>311</v>
      </c>
      <c r="D39" s="589">
        <v>12159.569838286683</v>
      </c>
      <c r="E39" s="589">
        <v>11584.055041828391</v>
      </c>
      <c r="F39" s="589">
        <v>10848.089609394479</v>
      </c>
      <c r="G39" s="589">
        <v>10440.930884484906</v>
      </c>
      <c r="H39" s="589">
        <v>10286.999088172988</v>
      </c>
      <c r="I39" s="589">
        <v>10700.223973659024</v>
      </c>
      <c r="J39" s="589">
        <v>14207.432008210748</v>
      </c>
      <c r="K39" s="589">
        <v>12473.136281865503</v>
      </c>
      <c r="L39" s="589">
        <v>13769.040386762596</v>
      </c>
      <c r="M39" s="589">
        <v>11793.309513761682</v>
      </c>
      <c r="N39" s="589">
        <v>11965.41242796426</v>
      </c>
      <c r="O39" s="589">
        <v>13356.926114948361</v>
      </c>
      <c r="P39" s="589">
        <v>13249.088895182047</v>
      </c>
      <c r="Q39" s="589">
        <v>14007.578393895243</v>
      </c>
      <c r="R39" s="589">
        <v>13657.344677398271</v>
      </c>
      <c r="S39" s="589">
        <v>13490.927296746269</v>
      </c>
      <c r="T39" s="589">
        <v>13497.637936270905</v>
      </c>
      <c r="U39" s="589">
        <v>13805.465200929124</v>
      </c>
    </row>
    <row r="40" spans="1:21" s="81" customFormat="1" ht="12.75" customHeight="1">
      <c r="A40" s="79">
        <v>35</v>
      </c>
      <c r="B40" s="386" t="s">
        <v>775</v>
      </c>
      <c r="C40" s="387" t="s">
        <v>202</v>
      </c>
      <c r="D40" s="589">
        <v>2309.9874274131148</v>
      </c>
      <c r="E40" s="589">
        <v>2123.7735100658206</v>
      </c>
      <c r="F40" s="589">
        <v>2081.870713667568</v>
      </c>
      <c r="G40" s="589">
        <v>2256.1274542495476</v>
      </c>
      <c r="H40" s="589">
        <v>2449.5476333883203</v>
      </c>
      <c r="I40" s="589">
        <v>2354.6648559207106</v>
      </c>
      <c r="J40" s="589">
        <v>2557.5957935450315</v>
      </c>
      <c r="K40" s="589">
        <v>2143.7367390793675</v>
      </c>
      <c r="L40" s="589">
        <v>2142.2720708194843</v>
      </c>
      <c r="M40" s="589">
        <v>2204.5014916793343</v>
      </c>
      <c r="N40" s="589">
        <v>2091.3061257108889</v>
      </c>
      <c r="O40" s="589">
        <v>2309.9402727331008</v>
      </c>
      <c r="P40" s="589">
        <v>2208.9431263335514</v>
      </c>
      <c r="Q40" s="589">
        <v>5542.5378096662353</v>
      </c>
      <c r="R40" s="589">
        <v>5695.2786105515734</v>
      </c>
      <c r="S40" s="589">
        <v>6098.4247847772913</v>
      </c>
      <c r="T40" s="589">
        <v>5708.2468305455377</v>
      </c>
      <c r="U40" s="589">
        <v>5954.0158025104511</v>
      </c>
    </row>
    <row r="41" spans="1:21" s="81" customFormat="1" ht="12.75" customHeight="1">
      <c r="A41" s="79">
        <v>36</v>
      </c>
      <c r="B41" s="386" t="s">
        <v>203</v>
      </c>
      <c r="C41" s="385" t="s">
        <v>204</v>
      </c>
      <c r="D41" s="589">
        <v>3089512.0825455389</v>
      </c>
      <c r="E41" s="589">
        <v>3245960.9563256814</v>
      </c>
      <c r="F41" s="589">
        <v>3091031.9109966308</v>
      </c>
      <c r="G41" s="589">
        <v>3164948.8929865179</v>
      </c>
      <c r="H41" s="589">
        <v>3069892.6699314178</v>
      </c>
      <c r="I41" s="589">
        <v>3239366.4699641503</v>
      </c>
      <c r="J41" s="589">
        <v>3359301.0269007012</v>
      </c>
      <c r="K41" s="589">
        <v>3363796.4819358937</v>
      </c>
      <c r="L41" s="589">
        <v>3615728.1418295801</v>
      </c>
      <c r="M41" s="589">
        <v>3586847.4736232562</v>
      </c>
      <c r="N41" s="589">
        <v>3666831.0915919929</v>
      </c>
      <c r="O41" s="589">
        <v>3735634.7308088508</v>
      </c>
      <c r="P41" s="589">
        <v>3888820.0957968561</v>
      </c>
      <c r="Q41" s="589">
        <v>3751857.2200924149</v>
      </c>
      <c r="R41" s="589">
        <v>3507379.7683420493</v>
      </c>
      <c r="S41" s="589">
        <v>3639717.9192526285</v>
      </c>
      <c r="T41" s="589">
        <v>3567030.0955710905</v>
      </c>
      <c r="U41" s="589">
        <v>3667703.9429523922</v>
      </c>
    </row>
    <row r="42" spans="1:21" s="81" customFormat="1" ht="12.75" customHeight="1">
      <c r="A42" s="79">
        <v>37</v>
      </c>
      <c r="B42" s="386" t="s">
        <v>205</v>
      </c>
      <c r="C42" s="387" t="s">
        <v>543</v>
      </c>
      <c r="D42" s="589">
        <v>3089063.7708159387</v>
      </c>
      <c r="E42" s="589">
        <v>3245497.306821052</v>
      </c>
      <c r="F42" s="589">
        <v>3090548.2304301029</v>
      </c>
      <c r="G42" s="589">
        <v>3164471.9436484301</v>
      </c>
      <c r="H42" s="589">
        <v>3069437.4626260516</v>
      </c>
      <c r="I42" s="589">
        <v>3238907.1646553883</v>
      </c>
      <c r="J42" s="589">
        <v>3358799.9582652985</v>
      </c>
      <c r="K42" s="589">
        <v>3363227.3811994358</v>
      </c>
      <c r="L42" s="589">
        <v>3615115.7590627582</v>
      </c>
      <c r="M42" s="589">
        <v>3586235.4880890581</v>
      </c>
      <c r="N42" s="589">
        <v>3633685.3115217132</v>
      </c>
      <c r="O42" s="589">
        <v>3711758.1034313459</v>
      </c>
      <c r="P42" s="589">
        <v>3854606.3561456609</v>
      </c>
      <c r="Q42" s="589">
        <v>3720918.1912684557</v>
      </c>
      <c r="R42" s="589">
        <v>3484881.4888257375</v>
      </c>
      <c r="S42" s="589">
        <v>3613150.9550208529</v>
      </c>
      <c r="T42" s="589">
        <v>3546673.7440897748</v>
      </c>
      <c r="U42" s="589">
        <v>3648892.7626650729</v>
      </c>
    </row>
    <row r="43" spans="1:21" s="81" customFormat="1" ht="12.75" customHeight="1">
      <c r="A43" s="79">
        <v>38</v>
      </c>
      <c r="B43" s="386" t="s">
        <v>206</v>
      </c>
      <c r="C43" s="387" t="s">
        <v>207</v>
      </c>
      <c r="D43" s="589">
        <v>448.31172960014845</v>
      </c>
      <c r="E43" s="589">
        <v>463.64950462932745</v>
      </c>
      <c r="F43" s="589">
        <v>483.68056652774459</v>
      </c>
      <c r="G43" s="589">
        <v>476.94933808776045</v>
      </c>
      <c r="H43" s="589">
        <v>455.20730536628804</v>
      </c>
      <c r="I43" s="589">
        <v>459.30530876198651</v>
      </c>
      <c r="J43" s="589">
        <v>501.06863540266403</v>
      </c>
      <c r="K43" s="589">
        <v>569.1007364579674</v>
      </c>
      <c r="L43" s="589">
        <v>612.38276682194021</v>
      </c>
      <c r="M43" s="589">
        <v>611.98553419804739</v>
      </c>
      <c r="N43" s="589">
        <v>33145.780070279543</v>
      </c>
      <c r="O43" s="589">
        <v>23876.627377504748</v>
      </c>
      <c r="P43" s="589">
        <v>34213.739651195312</v>
      </c>
      <c r="Q43" s="589">
        <v>30939.028823959354</v>
      </c>
      <c r="R43" s="589">
        <v>22498.279516311672</v>
      </c>
      <c r="S43" s="589">
        <v>26566.964231775812</v>
      </c>
      <c r="T43" s="589">
        <v>20356.351481315778</v>
      </c>
      <c r="U43" s="589">
        <v>18811.180287319203</v>
      </c>
    </row>
    <row r="44" spans="1:21" s="81" customFormat="1" ht="12.75" customHeight="1">
      <c r="A44" s="79">
        <v>39</v>
      </c>
      <c r="B44" s="386" t="s">
        <v>208</v>
      </c>
      <c r="C44" s="385" t="s">
        <v>209</v>
      </c>
      <c r="D44" s="589">
        <v>125000.16666119455</v>
      </c>
      <c r="E44" s="589">
        <v>122948.17710720832</v>
      </c>
      <c r="F44" s="589">
        <v>128038.01614150626</v>
      </c>
      <c r="G44" s="589">
        <v>129280.15105927523</v>
      </c>
      <c r="H44" s="589">
        <v>130407.93478406257</v>
      </c>
      <c r="I44" s="589">
        <v>101344.89100227194</v>
      </c>
      <c r="J44" s="589">
        <v>94192.152634114944</v>
      </c>
      <c r="K44" s="589">
        <v>85122.115635586146</v>
      </c>
      <c r="L44" s="589">
        <v>66563.077172245044</v>
      </c>
      <c r="M44" s="589">
        <v>70141.071728413765</v>
      </c>
      <c r="N44" s="589">
        <v>67538.778416147339</v>
      </c>
      <c r="O44" s="589">
        <v>81116.790967663139</v>
      </c>
      <c r="P44" s="589">
        <v>80134.545800154985</v>
      </c>
      <c r="Q44" s="589">
        <v>75728.186883070419</v>
      </c>
      <c r="R44" s="589">
        <v>85538.004275324114</v>
      </c>
      <c r="S44" s="589">
        <v>77056.583556373007</v>
      </c>
      <c r="T44" s="589">
        <v>70897.653919288743</v>
      </c>
      <c r="U44" s="589">
        <v>66695.237675907134</v>
      </c>
    </row>
    <row r="45" spans="1:21" s="81" customFormat="1" ht="12.75" customHeight="1">
      <c r="A45" s="79">
        <v>40</v>
      </c>
      <c r="B45" s="386" t="s">
        <v>776</v>
      </c>
      <c r="C45" s="387" t="s">
        <v>210</v>
      </c>
      <c r="D45" s="589">
        <v>386.14741322970423</v>
      </c>
      <c r="E45" s="589">
        <v>396.80753357411157</v>
      </c>
      <c r="F45" s="589">
        <v>430.35556291879908</v>
      </c>
      <c r="G45" s="589">
        <v>476.01548615879767</v>
      </c>
      <c r="H45" s="589">
        <v>501.05335304045786</v>
      </c>
      <c r="I45" s="589">
        <v>482.22741520473556</v>
      </c>
      <c r="J45" s="589">
        <v>476.50200359054554</v>
      </c>
      <c r="K45" s="589">
        <v>530.3260661410377</v>
      </c>
      <c r="L45" s="589">
        <v>606.36588137105264</v>
      </c>
      <c r="M45" s="589">
        <v>580.84578848527826</v>
      </c>
      <c r="N45" s="589">
        <v>582.42283146886177</v>
      </c>
      <c r="O45" s="589">
        <v>724.92471489742513</v>
      </c>
      <c r="P45" s="589">
        <v>639.99790024088441</v>
      </c>
      <c r="Q45" s="589">
        <v>724.57825638957854</v>
      </c>
      <c r="R45" s="589">
        <v>1320.0673964858036</v>
      </c>
      <c r="S45" s="589">
        <v>1152.0282965046576</v>
      </c>
      <c r="T45" s="589">
        <v>985.19787633974749</v>
      </c>
      <c r="U45" s="589">
        <v>941.37818766719431</v>
      </c>
    </row>
    <row r="46" spans="1:21" s="81" customFormat="1" ht="12.75" customHeight="1">
      <c r="A46" s="79">
        <v>41</v>
      </c>
      <c r="B46" s="386" t="s">
        <v>211</v>
      </c>
      <c r="C46" s="387" t="s">
        <v>212</v>
      </c>
      <c r="D46" s="589">
        <v>124614.01924796485</v>
      </c>
      <c r="E46" s="589">
        <v>122551.36957363423</v>
      </c>
      <c r="F46" s="589">
        <v>127607.66057858746</v>
      </c>
      <c r="G46" s="589">
        <v>128804.13557311642</v>
      </c>
      <c r="H46" s="589">
        <v>129906.88143102212</v>
      </c>
      <c r="I46" s="589">
        <v>100862.66358706719</v>
      </c>
      <c r="J46" s="589">
        <v>93715.650630524397</v>
      </c>
      <c r="K46" s="589">
        <v>84591.789569445114</v>
      </c>
      <c r="L46" s="589">
        <v>65956.711290873995</v>
      </c>
      <c r="M46" s="589">
        <v>69560.225939928481</v>
      </c>
      <c r="N46" s="589">
        <v>66956.355584678473</v>
      </c>
      <c r="O46" s="589">
        <v>80391.866252765714</v>
      </c>
      <c r="P46" s="589">
        <v>79494.547899914091</v>
      </c>
      <c r="Q46" s="589">
        <v>75003.608626680842</v>
      </c>
      <c r="R46" s="589">
        <v>84217.936878838314</v>
      </c>
      <c r="S46" s="589">
        <v>75904.555259868357</v>
      </c>
      <c r="T46" s="589">
        <v>69912.456042948994</v>
      </c>
      <c r="U46" s="589">
        <v>65753.859488239934</v>
      </c>
    </row>
    <row r="47" spans="1:21" s="81" customFormat="1" ht="12.75" customHeight="1">
      <c r="A47" s="79">
        <v>42</v>
      </c>
      <c r="B47" s="386" t="s">
        <v>777</v>
      </c>
      <c r="C47" s="388" t="s">
        <v>213</v>
      </c>
      <c r="D47" s="589">
        <v>8738.1156346492298</v>
      </c>
      <c r="E47" s="589">
        <v>8632.6566282434014</v>
      </c>
      <c r="F47" s="589">
        <v>8725.3021323532521</v>
      </c>
      <c r="G47" s="589">
        <v>9166.09021428081</v>
      </c>
      <c r="H47" s="589">
        <v>9739.6089457462767</v>
      </c>
      <c r="I47" s="589">
        <v>9155.7977981668009</v>
      </c>
      <c r="J47" s="589">
        <v>11347.503494121973</v>
      </c>
      <c r="K47" s="589">
        <v>6647.6492646004717</v>
      </c>
      <c r="L47" s="589">
        <v>6159.0767135878796</v>
      </c>
      <c r="M47" s="589">
        <v>6193.2787179415627</v>
      </c>
      <c r="N47" s="589">
        <v>6066.6793890008576</v>
      </c>
      <c r="O47" s="589">
        <v>6935.7923274713412</v>
      </c>
      <c r="P47" s="589">
        <v>7033.4169698176529</v>
      </c>
      <c r="Q47" s="589">
        <v>7240.0872396459072</v>
      </c>
      <c r="R47" s="589">
        <v>6666.1769896650894</v>
      </c>
      <c r="S47" s="589">
        <v>6265.3910089693291</v>
      </c>
      <c r="T47" s="589">
        <v>6049.9728594755034</v>
      </c>
      <c r="U47" s="589">
        <v>5774.9030986827247</v>
      </c>
    </row>
    <row r="48" spans="1:21" s="81" customFormat="1" ht="12.75" customHeight="1">
      <c r="A48" s="79">
        <v>43</v>
      </c>
      <c r="B48" s="386" t="s">
        <v>214</v>
      </c>
      <c r="C48" s="388" t="s">
        <v>312</v>
      </c>
      <c r="D48" s="589">
        <v>115875.90361331562</v>
      </c>
      <c r="E48" s="589">
        <v>113918.71294539081</v>
      </c>
      <c r="F48" s="589">
        <v>118882.35844623421</v>
      </c>
      <c r="G48" s="589">
        <v>119638.04535883562</v>
      </c>
      <c r="H48" s="589">
        <v>120167.27248527584</v>
      </c>
      <c r="I48" s="589">
        <v>91706.865788900395</v>
      </c>
      <c r="J48" s="589">
        <v>82368.147136402418</v>
      </c>
      <c r="K48" s="589">
        <v>77944.140304844637</v>
      </c>
      <c r="L48" s="589">
        <v>59797.634577286117</v>
      </c>
      <c r="M48" s="589">
        <v>63366.94722198692</v>
      </c>
      <c r="N48" s="589">
        <v>60889.676195677624</v>
      </c>
      <c r="O48" s="589">
        <v>73456.073925294375</v>
      </c>
      <c r="P48" s="589">
        <v>72461.130930096435</v>
      </c>
      <c r="Q48" s="589">
        <v>67763.52138703494</v>
      </c>
      <c r="R48" s="589">
        <v>77551.75988917322</v>
      </c>
      <c r="S48" s="589">
        <v>69639.164250899019</v>
      </c>
      <c r="T48" s="589">
        <v>63862.483183473494</v>
      </c>
      <c r="U48" s="589">
        <v>59978.956389557214</v>
      </c>
    </row>
    <row r="49" spans="1:21" s="81" customFormat="1" ht="12.75" customHeight="1">
      <c r="A49" s="79">
        <v>44</v>
      </c>
      <c r="B49" s="386" t="s">
        <v>215</v>
      </c>
      <c r="C49" s="385" t="s">
        <v>313</v>
      </c>
      <c r="D49" s="589">
        <v>159334.14287220727</v>
      </c>
      <c r="E49" s="589">
        <v>154798.11829962014</v>
      </c>
      <c r="F49" s="589">
        <v>141988.08755860204</v>
      </c>
      <c r="G49" s="589">
        <v>156488.52013418876</v>
      </c>
      <c r="H49" s="589">
        <v>132213.82461947831</v>
      </c>
      <c r="I49" s="589">
        <v>126414.17655256364</v>
      </c>
      <c r="J49" s="589">
        <v>128912.49614834882</v>
      </c>
      <c r="K49" s="589">
        <v>120371.09995448099</v>
      </c>
      <c r="L49" s="589">
        <v>111175.61392091966</v>
      </c>
      <c r="M49" s="589">
        <v>112695.14398025091</v>
      </c>
      <c r="N49" s="589">
        <v>108598.95751187546</v>
      </c>
      <c r="O49" s="589">
        <v>113475.14085757668</v>
      </c>
      <c r="P49" s="589">
        <v>98466.390525344032</v>
      </c>
      <c r="Q49" s="589">
        <v>99666.745504855615</v>
      </c>
      <c r="R49" s="589">
        <v>98549.507571915397</v>
      </c>
      <c r="S49" s="589">
        <v>101909.88684729049</v>
      </c>
      <c r="T49" s="589">
        <v>103668.50025653827</v>
      </c>
      <c r="U49" s="589">
        <v>105054.72506992373</v>
      </c>
    </row>
    <row r="50" spans="1:21" s="81" customFormat="1" ht="12.75" customHeight="1">
      <c r="A50" s="79">
        <v>45</v>
      </c>
      <c r="B50" s="386" t="s">
        <v>216</v>
      </c>
      <c r="C50" s="387" t="s">
        <v>217</v>
      </c>
      <c r="D50" s="589">
        <v>83770.259557430603</v>
      </c>
      <c r="E50" s="589">
        <v>80543.043025814259</v>
      </c>
      <c r="F50" s="589">
        <v>72850.537988489115</v>
      </c>
      <c r="G50" s="589">
        <v>76546.633227678802</v>
      </c>
      <c r="H50" s="589">
        <v>64194.877384956024</v>
      </c>
      <c r="I50" s="589">
        <v>62648.462526576834</v>
      </c>
      <c r="J50" s="589">
        <v>62080.448948467929</v>
      </c>
      <c r="K50" s="589">
        <v>57735.356758461581</v>
      </c>
      <c r="L50" s="589">
        <v>54556.430852065045</v>
      </c>
      <c r="M50" s="589">
        <v>55452.855609498307</v>
      </c>
      <c r="N50" s="589">
        <v>53048.418585887586</v>
      </c>
      <c r="O50" s="589">
        <v>55113.343959343612</v>
      </c>
      <c r="P50" s="589">
        <v>47833.215163608562</v>
      </c>
      <c r="Q50" s="589">
        <v>48115.149722883143</v>
      </c>
      <c r="R50" s="589">
        <v>37642.887853129629</v>
      </c>
      <c r="S50" s="589">
        <v>37674.579766853523</v>
      </c>
      <c r="T50" s="589">
        <v>38046.9387082752</v>
      </c>
      <c r="U50" s="589">
        <v>38651.459421479616</v>
      </c>
    </row>
    <row r="51" spans="1:21" s="81" customFormat="1" ht="12.75" customHeight="1">
      <c r="A51" s="79">
        <v>46</v>
      </c>
      <c r="B51" s="386" t="s">
        <v>268</v>
      </c>
      <c r="C51" s="387" t="s">
        <v>314</v>
      </c>
      <c r="D51" s="589">
        <v>75563.883314776656</v>
      </c>
      <c r="E51" s="589">
        <v>74255.07527380588</v>
      </c>
      <c r="F51" s="589">
        <v>69137.549570112911</v>
      </c>
      <c r="G51" s="589">
        <v>79941.886906509957</v>
      </c>
      <c r="H51" s="589">
        <v>68018.947234522304</v>
      </c>
      <c r="I51" s="589">
        <v>63765.714025986817</v>
      </c>
      <c r="J51" s="589">
        <v>66832.047199880879</v>
      </c>
      <c r="K51" s="589">
        <v>62635.743196019408</v>
      </c>
      <c r="L51" s="589">
        <v>56619.183068854603</v>
      </c>
      <c r="M51" s="589">
        <v>57242.288370752605</v>
      </c>
      <c r="N51" s="589">
        <v>55550.538925987879</v>
      </c>
      <c r="O51" s="589">
        <v>58361.796898233079</v>
      </c>
      <c r="P51" s="589">
        <v>50633.17536173547</v>
      </c>
      <c r="Q51" s="589">
        <v>51551.595781972472</v>
      </c>
      <c r="R51" s="589">
        <v>60906.619718785776</v>
      </c>
      <c r="S51" s="589">
        <v>64235.307080436964</v>
      </c>
      <c r="T51" s="589">
        <v>65621.561548263082</v>
      </c>
      <c r="U51" s="589">
        <v>66403.265648444125</v>
      </c>
    </row>
    <row r="52" spans="1:21" s="81" customFormat="1" ht="12.75" customHeight="1">
      <c r="A52" s="79">
        <v>47</v>
      </c>
      <c r="B52" s="386" t="s">
        <v>218</v>
      </c>
      <c r="C52" s="385" t="s">
        <v>315</v>
      </c>
      <c r="D52" s="589">
        <v>349350.21492008306</v>
      </c>
      <c r="E52" s="589">
        <v>386011.70807661349</v>
      </c>
      <c r="F52" s="589">
        <v>354409.89281015081</v>
      </c>
      <c r="G52" s="589">
        <v>358776.16438661609</v>
      </c>
      <c r="H52" s="589">
        <v>351406.16165092518</v>
      </c>
      <c r="I52" s="589">
        <v>331591.32947910711</v>
      </c>
      <c r="J52" s="589">
        <v>358255.72813261324</v>
      </c>
      <c r="K52" s="589">
        <v>336666.02047183306</v>
      </c>
      <c r="L52" s="589">
        <v>304682.38059533678</v>
      </c>
      <c r="M52" s="589">
        <v>297399.45784055541</v>
      </c>
      <c r="N52" s="589">
        <v>296475.43383559457</v>
      </c>
      <c r="O52" s="589">
        <v>305804.90271339519</v>
      </c>
      <c r="P52" s="589">
        <v>265625.97194812086</v>
      </c>
      <c r="Q52" s="589">
        <v>278816.66698181332</v>
      </c>
      <c r="R52" s="589">
        <v>252267.71277365895</v>
      </c>
      <c r="S52" s="589">
        <v>271047.95690534369</v>
      </c>
      <c r="T52" s="589">
        <v>262174.08347839292</v>
      </c>
      <c r="U52" s="589">
        <v>259882.44436409773</v>
      </c>
    </row>
    <row r="53" spans="1:21" s="81" customFormat="1" ht="12.75" customHeight="1">
      <c r="A53" s="79">
        <v>48</v>
      </c>
      <c r="B53" s="386" t="s">
        <v>579</v>
      </c>
      <c r="C53" s="387" t="s">
        <v>316</v>
      </c>
      <c r="D53" s="589">
        <v>39992.445726003476</v>
      </c>
      <c r="E53" s="589">
        <v>48615.604908977664</v>
      </c>
      <c r="F53" s="589">
        <v>44420.631625983515</v>
      </c>
      <c r="G53" s="589">
        <v>47498.194236706819</v>
      </c>
      <c r="H53" s="589">
        <v>45870.779580495546</v>
      </c>
      <c r="I53" s="589">
        <v>41749.411990211775</v>
      </c>
      <c r="J53" s="589">
        <v>46621.466988564076</v>
      </c>
      <c r="K53" s="589">
        <v>39006.35168771664</v>
      </c>
      <c r="L53" s="589">
        <v>33423.655684969519</v>
      </c>
      <c r="M53" s="589">
        <v>31364.646214886179</v>
      </c>
      <c r="N53" s="589">
        <v>31651.58325888302</v>
      </c>
      <c r="O53" s="589">
        <v>33719.828532243475</v>
      </c>
      <c r="P53" s="589">
        <v>28648.280903635656</v>
      </c>
      <c r="Q53" s="589">
        <v>31941.290443560214</v>
      </c>
      <c r="R53" s="589">
        <v>29291.879659907521</v>
      </c>
      <c r="S53" s="589">
        <v>28859.673237133658</v>
      </c>
      <c r="T53" s="589">
        <v>28206.348206079187</v>
      </c>
      <c r="U53" s="589">
        <v>28364.445695133152</v>
      </c>
    </row>
    <row r="54" spans="1:21" s="81" customFormat="1" ht="12.75" customHeight="1">
      <c r="A54" s="79">
        <v>49</v>
      </c>
      <c r="B54" s="386" t="s">
        <v>269</v>
      </c>
      <c r="C54" s="387" t="s">
        <v>317</v>
      </c>
      <c r="D54" s="589">
        <v>118052.61484549564</v>
      </c>
      <c r="E54" s="589">
        <v>126376.74385566333</v>
      </c>
      <c r="F54" s="589">
        <v>119528.29609952359</v>
      </c>
      <c r="G54" s="589">
        <v>121632.98102928836</v>
      </c>
      <c r="H54" s="589">
        <v>121972.70618395491</v>
      </c>
      <c r="I54" s="589">
        <v>114668.76550689213</v>
      </c>
      <c r="J54" s="589">
        <v>120859.31030935603</v>
      </c>
      <c r="K54" s="589">
        <v>109636.25475456855</v>
      </c>
      <c r="L54" s="589">
        <v>96832.224067354502</v>
      </c>
      <c r="M54" s="589">
        <v>99259.407140248979</v>
      </c>
      <c r="N54" s="589">
        <v>102363.50272686234</v>
      </c>
      <c r="O54" s="589">
        <v>106132.18003286471</v>
      </c>
      <c r="P54" s="589">
        <v>88476.469674904394</v>
      </c>
      <c r="Q54" s="589">
        <v>89567.034858669213</v>
      </c>
      <c r="R54" s="589">
        <v>77765.404837831491</v>
      </c>
      <c r="S54" s="589">
        <v>83991.517687785657</v>
      </c>
      <c r="T54" s="589">
        <v>83230.261957869719</v>
      </c>
      <c r="U54" s="589">
        <v>82411.199436093768</v>
      </c>
    </row>
    <row r="55" spans="1:21" s="81" customFormat="1" ht="12.75" customHeight="1">
      <c r="A55" s="79">
        <v>50</v>
      </c>
      <c r="B55" s="386" t="s">
        <v>374</v>
      </c>
      <c r="C55" s="387" t="s">
        <v>318</v>
      </c>
      <c r="D55" s="589">
        <v>191305.15434858398</v>
      </c>
      <c r="E55" s="589">
        <v>211019.35931197248</v>
      </c>
      <c r="F55" s="589">
        <v>190460.96508464369</v>
      </c>
      <c r="G55" s="589">
        <v>189644.98912062094</v>
      </c>
      <c r="H55" s="589">
        <v>183562.67588647475</v>
      </c>
      <c r="I55" s="589">
        <v>175173.15198200321</v>
      </c>
      <c r="J55" s="589">
        <v>190774.95083469315</v>
      </c>
      <c r="K55" s="589">
        <v>188023.41402954789</v>
      </c>
      <c r="L55" s="589">
        <v>174426.50084301279</v>
      </c>
      <c r="M55" s="589">
        <v>166775.40448542024</v>
      </c>
      <c r="N55" s="589">
        <v>162460.3478498492</v>
      </c>
      <c r="O55" s="589">
        <v>165952.89414828704</v>
      </c>
      <c r="P55" s="589">
        <v>148501.22136958083</v>
      </c>
      <c r="Q55" s="589">
        <v>157308.34167958389</v>
      </c>
      <c r="R55" s="589">
        <v>145210.42827591993</v>
      </c>
      <c r="S55" s="589">
        <v>158196.76598042436</v>
      </c>
      <c r="T55" s="589">
        <v>150737.47331444398</v>
      </c>
      <c r="U55" s="589">
        <v>149106.79923287081</v>
      </c>
    </row>
    <row r="56" spans="1:21" s="81" customFormat="1" ht="12.75" customHeight="1">
      <c r="A56" s="79">
        <v>51</v>
      </c>
      <c r="B56" s="386" t="s">
        <v>219</v>
      </c>
      <c r="C56" s="385" t="s">
        <v>319</v>
      </c>
      <c r="D56" s="589">
        <v>388060.37619323714</v>
      </c>
      <c r="E56" s="589">
        <v>377270.00795306609</v>
      </c>
      <c r="F56" s="589">
        <v>390976.29406999459</v>
      </c>
      <c r="G56" s="589">
        <v>401859.92947062029</v>
      </c>
      <c r="H56" s="589">
        <v>435592.83510471944</v>
      </c>
      <c r="I56" s="589">
        <v>402978.43592033058</v>
      </c>
      <c r="J56" s="589">
        <v>410405.8852578206</v>
      </c>
      <c r="K56" s="589">
        <v>398045.61417049955</v>
      </c>
      <c r="L56" s="589">
        <v>400580.06887014717</v>
      </c>
      <c r="M56" s="589">
        <v>411689.16564325849</v>
      </c>
      <c r="N56" s="589">
        <v>413257.07191689214</v>
      </c>
      <c r="O56" s="589">
        <v>432529.19424826646</v>
      </c>
      <c r="P56" s="589">
        <v>430088.86245777254</v>
      </c>
      <c r="Q56" s="589">
        <v>426691.39232968877</v>
      </c>
      <c r="R56" s="589">
        <v>416435.03209940984</v>
      </c>
      <c r="S56" s="589">
        <v>431240.31072944275</v>
      </c>
      <c r="T56" s="589">
        <v>430769.08486192644</v>
      </c>
      <c r="U56" s="589">
        <v>422796.91969571309</v>
      </c>
    </row>
    <row r="57" spans="1:21" s="81" customFormat="1" ht="12.75" customHeight="1">
      <c r="A57" s="79">
        <v>52</v>
      </c>
      <c r="B57" s="386" t="s">
        <v>221</v>
      </c>
      <c r="C57" s="387" t="s">
        <v>320</v>
      </c>
      <c r="D57" s="589">
        <v>74801.828577757289</v>
      </c>
      <c r="E57" s="589">
        <v>70689.81828905383</v>
      </c>
      <c r="F57" s="589">
        <v>73315.478734626493</v>
      </c>
      <c r="G57" s="589">
        <v>72038.16976765501</v>
      </c>
      <c r="H57" s="589">
        <v>69639.397740640474</v>
      </c>
      <c r="I57" s="589">
        <v>32121.041465190487</v>
      </c>
      <c r="J57" s="589">
        <v>28793.344691966729</v>
      </c>
      <c r="K57" s="589">
        <v>26851.810255699831</v>
      </c>
      <c r="L57" s="589">
        <v>26069.261413897519</v>
      </c>
      <c r="M57" s="589">
        <v>24635.793641584318</v>
      </c>
      <c r="N57" s="589">
        <v>23724.897747296163</v>
      </c>
      <c r="O57" s="589">
        <v>21781.780003861499</v>
      </c>
      <c r="P57" s="589">
        <v>20986.824455765636</v>
      </c>
      <c r="Q57" s="589">
        <v>23242.307302559901</v>
      </c>
      <c r="R57" s="589">
        <v>22158.522311362161</v>
      </c>
      <c r="S57" s="589">
        <v>22205.461292423683</v>
      </c>
      <c r="T57" s="589">
        <v>22243.941954880316</v>
      </c>
      <c r="U57" s="589">
        <v>20836.881681762519</v>
      </c>
    </row>
    <row r="58" spans="1:21" s="81" customFormat="1" ht="12.75" customHeight="1">
      <c r="A58" s="79">
        <v>53</v>
      </c>
      <c r="B58" s="386" t="s">
        <v>222</v>
      </c>
      <c r="C58" s="387" t="s">
        <v>321</v>
      </c>
      <c r="D58" s="589">
        <v>102643.21930693366</v>
      </c>
      <c r="E58" s="589">
        <v>102229.20209807086</v>
      </c>
      <c r="F58" s="589">
        <v>106150.61522646398</v>
      </c>
      <c r="G58" s="589">
        <v>113838.24857978162</v>
      </c>
      <c r="H58" s="589">
        <v>134260.03551000549</v>
      </c>
      <c r="I58" s="589">
        <v>137835.12858801757</v>
      </c>
      <c r="J58" s="589">
        <v>144551.40865453338</v>
      </c>
      <c r="K58" s="589">
        <v>145527.78173176301</v>
      </c>
      <c r="L58" s="589">
        <v>147959.34952360889</v>
      </c>
      <c r="M58" s="589">
        <v>150304.5235548749</v>
      </c>
      <c r="N58" s="589">
        <v>149972.07670584987</v>
      </c>
      <c r="O58" s="589">
        <v>158346.73682636049</v>
      </c>
      <c r="P58" s="589">
        <v>169506.91248902286</v>
      </c>
      <c r="Q58" s="589">
        <v>160853.4167189096</v>
      </c>
      <c r="R58" s="589">
        <v>150631.60486205167</v>
      </c>
      <c r="S58" s="589">
        <v>152666.75041246417</v>
      </c>
      <c r="T58" s="589">
        <v>152281.56242724977</v>
      </c>
      <c r="U58" s="589">
        <v>149288.28721596414</v>
      </c>
    </row>
    <row r="59" spans="1:21" s="81" customFormat="1" ht="12.75" customHeight="1">
      <c r="A59" s="79">
        <v>54</v>
      </c>
      <c r="B59" s="386" t="s">
        <v>778</v>
      </c>
      <c r="C59" s="387" t="s">
        <v>322</v>
      </c>
      <c r="D59" s="589">
        <v>21828.628080998034</v>
      </c>
      <c r="E59" s="589">
        <v>20244.246535817081</v>
      </c>
      <c r="F59" s="589">
        <v>17620.280635269435</v>
      </c>
      <c r="G59" s="589">
        <v>16875.158457095433</v>
      </c>
      <c r="H59" s="589">
        <v>15222.361969064679</v>
      </c>
      <c r="I59" s="589">
        <v>14413.125325012759</v>
      </c>
      <c r="J59" s="589">
        <v>14153.344641808839</v>
      </c>
      <c r="K59" s="589">
        <v>11863.609131860896</v>
      </c>
      <c r="L59" s="589">
        <v>12411.178223264971</v>
      </c>
      <c r="M59" s="589">
        <v>13155.717991560568</v>
      </c>
      <c r="N59" s="589">
        <v>15889.284652640636</v>
      </c>
      <c r="O59" s="589">
        <v>16419.509148608326</v>
      </c>
      <c r="P59" s="589">
        <v>12915.155301823546</v>
      </c>
      <c r="Q59" s="589">
        <v>15721.494393142289</v>
      </c>
      <c r="R59" s="589">
        <v>17137.973240665582</v>
      </c>
      <c r="S59" s="589">
        <v>18274.759337435858</v>
      </c>
      <c r="T59" s="589">
        <v>18534.719268300883</v>
      </c>
      <c r="U59" s="589">
        <v>18007.575919517905</v>
      </c>
    </row>
    <row r="60" spans="1:21" s="81" customFormat="1" ht="12.75" customHeight="1">
      <c r="A60" s="79">
        <v>55</v>
      </c>
      <c r="B60" s="386" t="s">
        <v>779</v>
      </c>
      <c r="C60" s="387" t="s">
        <v>323</v>
      </c>
      <c r="D60" s="589">
        <v>35910.441565984351</v>
      </c>
      <c r="E60" s="589">
        <v>29683.978315357883</v>
      </c>
      <c r="F60" s="589">
        <v>39022.098686618177</v>
      </c>
      <c r="G60" s="589">
        <v>38886.596156335123</v>
      </c>
      <c r="H60" s="589">
        <v>39747.594802055646</v>
      </c>
      <c r="I60" s="589">
        <v>41389.416249641785</v>
      </c>
      <c r="J60" s="589">
        <v>39460.257403652548</v>
      </c>
      <c r="K60" s="589">
        <v>37782.039313732639</v>
      </c>
      <c r="L60" s="589">
        <v>37926.754152888316</v>
      </c>
      <c r="M60" s="589">
        <v>39113.058768657909</v>
      </c>
      <c r="N60" s="589">
        <v>41638.928293450022</v>
      </c>
      <c r="O60" s="589">
        <v>43007.126662937117</v>
      </c>
      <c r="P60" s="589">
        <v>44033.773226377074</v>
      </c>
      <c r="Q60" s="589">
        <v>44569.720706788896</v>
      </c>
      <c r="R60" s="589">
        <v>43092.713128542884</v>
      </c>
      <c r="S60" s="589">
        <v>41449.324266093361</v>
      </c>
      <c r="T60" s="589">
        <v>39304.061701504572</v>
      </c>
      <c r="U60" s="589">
        <v>39701.326981152852</v>
      </c>
    </row>
    <row r="61" spans="1:21" s="81" customFormat="1" ht="12.75" customHeight="1">
      <c r="A61" s="79">
        <v>56</v>
      </c>
      <c r="B61" s="386" t="s">
        <v>780</v>
      </c>
      <c r="C61" s="387" t="s">
        <v>324</v>
      </c>
      <c r="D61" s="589">
        <v>111849.7764903401</v>
      </c>
      <c r="E61" s="589">
        <v>113081.33214499122</v>
      </c>
      <c r="F61" s="589">
        <v>114331.88771010458</v>
      </c>
      <c r="G61" s="589">
        <v>117538.35717280675</v>
      </c>
      <c r="H61" s="589">
        <v>129317.37098801855</v>
      </c>
      <c r="I61" s="589">
        <v>129758.60642276856</v>
      </c>
      <c r="J61" s="589">
        <v>135277.66077566677</v>
      </c>
      <c r="K61" s="589">
        <v>128428.16886608713</v>
      </c>
      <c r="L61" s="589">
        <v>129381.54794476241</v>
      </c>
      <c r="M61" s="589">
        <v>136395.63444822657</v>
      </c>
      <c r="N61" s="589">
        <v>134512.43249468939</v>
      </c>
      <c r="O61" s="589">
        <v>142379.07446433493</v>
      </c>
      <c r="P61" s="589">
        <v>136330.00726776404</v>
      </c>
      <c r="Q61" s="589">
        <v>135907.00030634625</v>
      </c>
      <c r="R61" s="589">
        <v>139221.39218196005</v>
      </c>
      <c r="S61" s="589">
        <v>152102.59273867463</v>
      </c>
      <c r="T61" s="589">
        <v>153073.01989122841</v>
      </c>
      <c r="U61" s="589">
        <v>149826.24489801071</v>
      </c>
    </row>
    <row r="62" spans="1:21" s="81" customFormat="1" ht="12.75" customHeight="1">
      <c r="A62" s="79">
        <v>57</v>
      </c>
      <c r="B62" s="386" t="s">
        <v>375</v>
      </c>
      <c r="C62" s="387" t="s">
        <v>224</v>
      </c>
      <c r="D62" s="589">
        <v>41026.482171223754</v>
      </c>
      <c r="E62" s="589">
        <v>41341.43056977525</v>
      </c>
      <c r="F62" s="589">
        <v>40535.933076911882</v>
      </c>
      <c r="G62" s="589">
        <v>42683.399336946371</v>
      </c>
      <c r="H62" s="589">
        <v>47406.074094934564</v>
      </c>
      <c r="I62" s="589">
        <v>47461.117869699417</v>
      </c>
      <c r="J62" s="589">
        <v>48169.869090192391</v>
      </c>
      <c r="K62" s="589">
        <v>47592.204871356102</v>
      </c>
      <c r="L62" s="589">
        <v>46831.977611725044</v>
      </c>
      <c r="M62" s="589">
        <v>48084.437238354229</v>
      </c>
      <c r="N62" s="589">
        <v>47519.452022966063</v>
      </c>
      <c r="O62" s="589">
        <v>50594.96714216414</v>
      </c>
      <c r="P62" s="589">
        <v>46316.18971701937</v>
      </c>
      <c r="Q62" s="589">
        <v>46397.452901941841</v>
      </c>
      <c r="R62" s="589">
        <v>44192.826374827528</v>
      </c>
      <c r="S62" s="589">
        <v>44541.422682351091</v>
      </c>
      <c r="T62" s="589">
        <v>45331.77961876247</v>
      </c>
      <c r="U62" s="589">
        <v>45136.602999305003</v>
      </c>
    </row>
    <row r="63" spans="1:21" s="81" customFormat="1" ht="12.75" customHeight="1">
      <c r="A63" s="79">
        <v>58</v>
      </c>
      <c r="B63" s="386" t="s">
        <v>225</v>
      </c>
      <c r="C63" s="385" t="s">
        <v>226</v>
      </c>
      <c r="D63" s="589">
        <v>64506.437974000211</v>
      </c>
      <c r="E63" s="589">
        <v>79459.793905031052</v>
      </c>
      <c r="F63" s="589">
        <v>70333.194009551647</v>
      </c>
      <c r="G63" s="589">
        <v>68898.391433139754</v>
      </c>
      <c r="H63" s="589">
        <v>66486.95565738884</v>
      </c>
      <c r="I63" s="589">
        <v>62742.302101245114</v>
      </c>
      <c r="J63" s="589">
        <v>70265.590483972701</v>
      </c>
      <c r="K63" s="589">
        <v>70625.826612695455</v>
      </c>
      <c r="L63" s="589">
        <v>58873.61865769326</v>
      </c>
      <c r="M63" s="589">
        <v>56302.378226670924</v>
      </c>
      <c r="N63" s="589">
        <v>57770.548828924118</v>
      </c>
      <c r="O63" s="589">
        <v>61738.853491786409</v>
      </c>
      <c r="P63" s="589">
        <v>45890.828902962981</v>
      </c>
      <c r="Q63" s="589">
        <v>54151.406165705477</v>
      </c>
      <c r="R63" s="589">
        <v>55421.297975267684</v>
      </c>
      <c r="S63" s="589">
        <v>57380.720539590162</v>
      </c>
      <c r="T63" s="589">
        <v>55062.806543153194</v>
      </c>
      <c r="U63" s="589">
        <v>53066.99689741699</v>
      </c>
    </row>
    <row r="64" spans="1:21" s="81" customFormat="1" ht="12.75" customHeight="1">
      <c r="A64" s="79">
        <v>59</v>
      </c>
      <c r="B64" s="386" t="s">
        <v>674</v>
      </c>
      <c r="C64" s="385" t="s">
        <v>325</v>
      </c>
      <c r="D64" s="589">
        <v>56495.270445345639</v>
      </c>
      <c r="E64" s="589">
        <v>60082.549766993317</v>
      </c>
      <c r="F64" s="589">
        <v>59135.537116047301</v>
      </c>
      <c r="G64" s="589">
        <v>63775.321374973413</v>
      </c>
      <c r="H64" s="589">
        <v>65467.367198627435</v>
      </c>
      <c r="I64" s="589">
        <v>65226.360370681126</v>
      </c>
      <c r="J64" s="589">
        <v>70979.355479442238</v>
      </c>
      <c r="K64" s="589">
        <v>63039.230196528675</v>
      </c>
      <c r="L64" s="589">
        <v>64171.217409048964</v>
      </c>
      <c r="M64" s="589">
        <v>69565.496785810596</v>
      </c>
      <c r="N64" s="589">
        <v>69480.09587701672</v>
      </c>
      <c r="O64" s="589">
        <v>72853.423381307133</v>
      </c>
      <c r="P64" s="589">
        <v>65262.023069353614</v>
      </c>
      <c r="Q64" s="589">
        <v>65669.748166934209</v>
      </c>
      <c r="R64" s="589">
        <v>52905.192108943469</v>
      </c>
      <c r="S64" s="589">
        <v>53200.433327621809</v>
      </c>
      <c r="T64" s="589">
        <v>50755.815521213401</v>
      </c>
      <c r="U64" s="589">
        <v>49488.317445399647</v>
      </c>
    </row>
    <row r="65" spans="1:21" s="81" customFormat="1" ht="12.75" customHeight="1">
      <c r="A65" s="79">
        <v>60</v>
      </c>
      <c r="B65" s="386" t="s">
        <v>675</v>
      </c>
      <c r="C65" s="385" t="s">
        <v>326</v>
      </c>
      <c r="D65" s="589">
        <v>36013.381114498567</v>
      </c>
      <c r="E65" s="589">
        <v>41838.15616320035</v>
      </c>
      <c r="F65" s="589">
        <v>35307.230084336195</v>
      </c>
      <c r="G65" s="589">
        <v>36103.359393619867</v>
      </c>
      <c r="H65" s="589">
        <v>33874.890792395796</v>
      </c>
      <c r="I65" s="589">
        <v>31850.368266587207</v>
      </c>
      <c r="J65" s="589">
        <v>36035.660471224663</v>
      </c>
      <c r="K65" s="589">
        <v>36512.444602348049</v>
      </c>
      <c r="L65" s="589">
        <v>32110.256651626041</v>
      </c>
      <c r="M65" s="589">
        <v>29486.966597037437</v>
      </c>
      <c r="N65" s="589">
        <v>30450.169876766315</v>
      </c>
      <c r="O65" s="589">
        <v>35014.762821076038</v>
      </c>
      <c r="P65" s="589">
        <v>27746.509277103221</v>
      </c>
      <c r="Q65" s="589">
        <v>30293.958711540545</v>
      </c>
      <c r="R65" s="589">
        <v>27556.183827107896</v>
      </c>
      <c r="S65" s="589">
        <v>28763.482475881425</v>
      </c>
      <c r="T65" s="589">
        <v>25041.003871175591</v>
      </c>
      <c r="U65" s="589">
        <v>24774.452719585894</v>
      </c>
    </row>
    <row r="66" spans="1:21" s="81" customFormat="1" ht="12.75" customHeight="1">
      <c r="A66" s="79">
        <v>61</v>
      </c>
      <c r="B66" s="386" t="s">
        <v>676</v>
      </c>
      <c r="C66" s="385" t="s">
        <v>327</v>
      </c>
      <c r="D66" s="589">
        <v>11521.91767892741</v>
      </c>
      <c r="E66" s="589">
        <v>12527.642076724329</v>
      </c>
      <c r="F66" s="589">
        <v>12140.462449134004</v>
      </c>
      <c r="G66" s="589">
        <v>13415.365171978658</v>
      </c>
      <c r="H66" s="589">
        <v>13328.001609727144</v>
      </c>
      <c r="I66" s="589">
        <v>12600.237468102314</v>
      </c>
      <c r="J66" s="589">
        <v>13584.246641383656</v>
      </c>
      <c r="K66" s="589">
        <v>13560.292033951895</v>
      </c>
      <c r="L66" s="589">
        <v>14481.435699522837</v>
      </c>
      <c r="M66" s="589">
        <v>15097.049488627255</v>
      </c>
      <c r="N66" s="589">
        <v>15839.281599030401</v>
      </c>
      <c r="O66" s="589">
        <v>19022.237101318933</v>
      </c>
      <c r="P66" s="589">
        <v>16461.732018100178</v>
      </c>
      <c r="Q66" s="589">
        <v>17584.543109190945</v>
      </c>
      <c r="R66" s="589">
        <v>17409.973262575011</v>
      </c>
      <c r="S66" s="589">
        <v>17944.992523384604</v>
      </c>
      <c r="T66" s="589">
        <v>17341.783205174812</v>
      </c>
      <c r="U66" s="589">
        <v>17611.971032447338</v>
      </c>
    </row>
    <row r="67" spans="1:21" s="81" customFormat="1" ht="12.75" customHeight="1">
      <c r="A67" s="79">
        <v>62</v>
      </c>
      <c r="B67" s="386" t="s">
        <v>677</v>
      </c>
      <c r="C67" s="385" t="s">
        <v>228</v>
      </c>
      <c r="D67" s="589">
        <v>97621.812362189856</v>
      </c>
      <c r="E67" s="589">
        <v>106196.36971920595</v>
      </c>
      <c r="F67" s="589">
        <v>104641.86531101944</v>
      </c>
      <c r="G67" s="589">
        <v>113458.9126465765</v>
      </c>
      <c r="H67" s="589">
        <v>115945.37324235623</v>
      </c>
      <c r="I67" s="589">
        <v>114441.02641164958</v>
      </c>
      <c r="J67" s="589">
        <v>123659.1414838653</v>
      </c>
      <c r="K67" s="589">
        <v>122698.62921175912</v>
      </c>
      <c r="L67" s="589">
        <v>113352.45165863843</v>
      </c>
      <c r="M67" s="589">
        <v>110616.02853461231</v>
      </c>
      <c r="N67" s="589">
        <v>113690.4461982471</v>
      </c>
      <c r="O67" s="589">
        <v>127088.20297309736</v>
      </c>
      <c r="P67" s="589">
        <v>116959.07792403777</v>
      </c>
      <c r="Q67" s="589">
        <v>128836.68864806018</v>
      </c>
      <c r="R67" s="589">
        <v>123357.04037039744</v>
      </c>
      <c r="S67" s="589">
        <v>123455.7884966624</v>
      </c>
      <c r="T67" s="589">
        <v>117889.9732797177</v>
      </c>
      <c r="U67" s="589">
        <v>115501.1685631658</v>
      </c>
    </row>
    <row r="68" spans="1:21" s="81" customFormat="1" ht="12.75" customHeight="1">
      <c r="A68" s="79">
        <v>63</v>
      </c>
      <c r="B68" s="386" t="s">
        <v>678</v>
      </c>
      <c r="C68" s="385" t="s">
        <v>328</v>
      </c>
      <c r="D68" s="589">
        <v>15474.202626758255</v>
      </c>
      <c r="E68" s="589">
        <v>74160.981532482198</v>
      </c>
      <c r="F68" s="589">
        <v>73967.679953165367</v>
      </c>
      <c r="G68" s="589">
        <v>19332.268715311257</v>
      </c>
      <c r="H68" s="589">
        <v>81331.717219299753</v>
      </c>
      <c r="I68" s="589">
        <v>75474.82692482711</v>
      </c>
      <c r="J68" s="589">
        <v>74851.210822948808</v>
      </c>
      <c r="K68" s="589">
        <v>76498.883002959541</v>
      </c>
      <c r="L68" s="589">
        <v>73919.301631202194</v>
      </c>
      <c r="M68" s="589">
        <v>68655.653547796217</v>
      </c>
      <c r="N68" s="589">
        <v>66071.938046977521</v>
      </c>
      <c r="O68" s="589">
        <v>67098.723933109199</v>
      </c>
      <c r="P68" s="589">
        <v>67255.301753156818</v>
      </c>
      <c r="Q68" s="589">
        <v>72120.101898798894</v>
      </c>
      <c r="R68" s="589">
        <v>72957.190840896976</v>
      </c>
      <c r="S68" s="589">
        <v>72682.790648921844</v>
      </c>
      <c r="T68" s="589">
        <v>72252.772843923638</v>
      </c>
      <c r="U68" s="589">
        <v>68955.218564218987</v>
      </c>
    </row>
    <row r="69" spans="1:21" s="81" customFormat="1" ht="12.75" customHeight="1">
      <c r="A69" s="79">
        <v>64</v>
      </c>
      <c r="B69" s="386" t="s">
        <v>679</v>
      </c>
      <c r="C69" s="385" t="s">
        <v>230</v>
      </c>
      <c r="D69" s="589">
        <v>145645.68336344947</v>
      </c>
      <c r="E69" s="589">
        <v>153174.6566610141</v>
      </c>
      <c r="F69" s="589">
        <v>145137.17090630255</v>
      </c>
      <c r="G69" s="589">
        <v>138336.01355426174</v>
      </c>
      <c r="H69" s="589">
        <v>124276.54660335366</v>
      </c>
      <c r="I69" s="589">
        <v>114749.83312400052</v>
      </c>
      <c r="J69" s="589">
        <v>115662.18243406732</v>
      </c>
      <c r="K69" s="589">
        <v>114225.61074286237</v>
      </c>
      <c r="L69" s="589">
        <v>108332.17284815361</v>
      </c>
      <c r="M69" s="589">
        <v>101530.09187114649</v>
      </c>
      <c r="N69" s="589">
        <v>103431.79132801467</v>
      </c>
      <c r="O69" s="589">
        <v>122738.88837861517</v>
      </c>
      <c r="P69" s="589">
        <v>100600.92356095275</v>
      </c>
      <c r="Q69" s="589">
        <v>114771.8896560771</v>
      </c>
      <c r="R69" s="589">
        <v>102350.9993803298</v>
      </c>
      <c r="S69" s="589">
        <v>104848.13742486761</v>
      </c>
      <c r="T69" s="589">
        <v>95241.316093948117</v>
      </c>
      <c r="U69" s="589">
        <v>93998.38982365797</v>
      </c>
    </row>
    <row r="70" spans="1:21" s="81" customFormat="1" ht="12.75" customHeight="1">
      <c r="A70" s="79">
        <v>65</v>
      </c>
      <c r="B70" s="386" t="s">
        <v>231</v>
      </c>
      <c r="C70" s="385" t="s">
        <v>329</v>
      </c>
      <c r="D70" s="589">
        <v>85067.715459322193</v>
      </c>
      <c r="E70" s="589">
        <v>105063.71247039457</v>
      </c>
      <c r="F70" s="589">
        <v>93070.570451148946</v>
      </c>
      <c r="G70" s="589">
        <v>93603.094142497939</v>
      </c>
      <c r="H70" s="589">
        <v>88453.619150660292</v>
      </c>
      <c r="I70" s="589">
        <v>80468.768154384627</v>
      </c>
      <c r="J70" s="589">
        <v>93341.509077578652</v>
      </c>
      <c r="K70" s="589">
        <v>87675.964998499505</v>
      </c>
      <c r="L70" s="589">
        <v>73332.610121611579</v>
      </c>
      <c r="M70" s="589">
        <v>70455.480863693505</v>
      </c>
      <c r="N70" s="589">
        <v>76193.231064418767</v>
      </c>
      <c r="O70" s="589">
        <v>91996.151850989583</v>
      </c>
      <c r="P70" s="589">
        <v>69070.20083754466</v>
      </c>
      <c r="Q70" s="589">
        <v>80326.220573466097</v>
      </c>
      <c r="R70" s="589">
        <v>69283.314732468323</v>
      </c>
      <c r="S70" s="589">
        <v>68786.388126981459</v>
      </c>
      <c r="T70" s="589">
        <v>61764.408128699688</v>
      </c>
      <c r="U70" s="589">
        <v>62554.358001638226</v>
      </c>
    </row>
    <row r="71" spans="1:21" s="81" customFormat="1" ht="12.75" customHeight="1">
      <c r="A71" s="79">
        <v>66</v>
      </c>
      <c r="B71" s="386" t="s">
        <v>232</v>
      </c>
      <c r="C71" s="385" t="s">
        <v>330</v>
      </c>
      <c r="D71" s="589">
        <v>99686.598131560371</v>
      </c>
      <c r="E71" s="589">
        <v>121830.90741427685</v>
      </c>
      <c r="F71" s="589">
        <v>112056.17947598999</v>
      </c>
      <c r="G71" s="589">
        <v>111067.04798986431</v>
      </c>
      <c r="H71" s="589">
        <v>107908.13603235105</v>
      </c>
      <c r="I71" s="589">
        <v>101075.28400028715</v>
      </c>
      <c r="J71" s="589">
        <v>115599.00759594675</v>
      </c>
      <c r="K71" s="589">
        <v>116723.21070062619</v>
      </c>
      <c r="L71" s="589">
        <v>96950.005314518872</v>
      </c>
      <c r="M71" s="589">
        <v>93696.591074192023</v>
      </c>
      <c r="N71" s="589">
        <v>99029.03576106274</v>
      </c>
      <c r="O71" s="589">
        <v>115877.81063774397</v>
      </c>
      <c r="P71" s="589">
        <v>92122.840196334553</v>
      </c>
      <c r="Q71" s="589">
        <v>108639.6078584608</v>
      </c>
      <c r="R71" s="589">
        <v>102165.3134041711</v>
      </c>
      <c r="S71" s="589">
        <v>110868.91895863303</v>
      </c>
      <c r="T71" s="589">
        <v>100173.67011804506</v>
      </c>
      <c r="U71" s="589">
        <v>102075.95607026154</v>
      </c>
    </row>
    <row r="72" spans="1:21" s="81" customFormat="1" ht="12.75" customHeight="1">
      <c r="A72" s="79">
        <v>67</v>
      </c>
      <c r="B72" s="386" t="s">
        <v>756</v>
      </c>
      <c r="C72" s="385" t="s">
        <v>331</v>
      </c>
      <c r="D72" s="589">
        <v>143691.67356710631</v>
      </c>
      <c r="E72" s="589">
        <v>154096.66762992123</v>
      </c>
      <c r="F72" s="589">
        <v>144721.59708076454</v>
      </c>
      <c r="G72" s="589">
        <v>152725.21172481278</v>
      </c>
      <c r="H72" s="589">
        <v>151851.96162941668</v>
      </c>
      <c r="I72" s="589">
        <v>145097.13490868584</v>
      </c>
      <c r="J72" s="589">
        <v>157082.21942397059</v>
      </c>
      <c r="K72" s="589">
        <v>131631.39147536946</v>
      </c>
      <c r="L72" s="589">
        <v>116444.75757841309</v>
      </c>
      <c r="M72" s="589">
        <v>112625.87695966761</v>
      </c>
      <c r="N72" s="589">
        <v>115339.37771379226</v>
      </c>
      <c r="O72" s="589">
        <v>117297.87322139024</v>
      </c>
      <c r="P72" s="589">
        <v>97250.129151438989</v>
      </c>
      <c r="Q72" s="589">
        <v>107480.48730219351</v>
      </c>
      <c r="R72" s="589">
        <v>94014.4292037048</v>
      </c>
      <c r="S72" s="589">
        <v>92829.612499503361</v>
      </c>
      <c r="T72" s="589">
        <v>83889.722794983187</v>
      </c>
      <c r="U72" s="589">
        <v>86205.980181338731</v>
      </c>
    </row>
    <row r="73" spans="1:21" s="81" customFormat="1" ht="3.75" customHeight="1">
      <c r="A73" s="79"/>
      <c r="B73" s="52"/>
      <c r="C73" s="404"/>
      <c r="D73" s="370"/>
      <c r="E73" s="370"/>
      <c r="F73" s="370"/>
      <c r="G73" s="370"/>
      <c r="H73" s="370"/>
      <c r="I73" s="589"/>
      <c r="J73" s="589"/>
      <c r="K73" s="589"/>
      <c r="L73" s="589"/>
      <c r="M73" s="589"/>
      <c r="N73" s="589"/>
      <c r="O73" s="589"/>
      <c r="P73" s="589"/>
      <c r="Q73" s="589"/>
      <c r="R73" s="589"/>
      <c r="S73" s="589"/>
      <c r="T73" s="589"/>
      <c r="U73" s="589"/>
    </row>
    <row r="74" spans="1:21" s="82" customFormat="1" ht="15" customHeight="1">
      <c r="A74" s="79">
        <v>68</v>
      </c>
      <c r="B74" s="52"/>
      <c r="C74" s="227" t="s">
        <v>583</v>
      </c>
      <c r="D74" s="590">
        <f>SUM(D63:D72)+D56+D52+D49+D44+D41+D14+D10+D6</f>
        <v>7881068.5959498724</v>
      </c>
      <c r="E74" s="590">
        <f t="shared" ref="E74:R74" si="0">SUM(E63:E72)+E56+E52+E49+E44+E41+E14+E10+E6</f>
        <v>8054244.7883127518</v>
      </c>
      <c r="F74" s="590">
        <f t="shared" si="0"/>
        <v>7723479.44512734</v>
      </c>
      <c r="G74" s="590">
        <f t="shared" si="0"/>
        <v>7772501.2991427043</v>
      </c>
      <c r="H74" s="590">
        <f t="shared" si="0"/>
        <v>7602850.0705162659</v>
      </c>
      <c r="I74" s="590">
        <f t="shared" si="0"/>
        <v>7666626.0919123152</v>
      </c>
      <c r="J74" s="590">
        <f t="shared" si="0"/>
        <v>7789921.4301853161</v>
      </c>
      <c r="K74" s="590">
        <f t="shared" si="0"/>
        <v>7671747.4266525013</v>
      </c>
      <c r="L74" s="590">
        <f t="shared" si="0"/>
        <v>7859221.929241416</v>
      </c>
      <c r="M74" s="590">
        <f t="shared" si="0"/>
        <v>7865949.0071981661</v>
      </c>
      <c r="N74" s="590">
        <f t="shared" si="0"/>
        <v>7906762.9382921597</v>
      </c>
      <c r="O74" s="590">
        <f t="shared" si="0"/>
        <v>8136537.4261035612</v>
      </c>
      <c r="P74" s="590">
        <f t="shared" si="0"/>
        <v>8205608.2438127315</v>
      </c>
      <c r="Q74" s="590">
        <f t="shared" si="0"/>
        <v>8145967.5260941302</v>
      </c>
      <c r="R74" s="590">
        <f t="shared" si="0"/>
        <v>7595492.2776010316</v>
      </c>
      <c r="S74" s="590">
        <f>SUM(S63:S72)+S56+S52+S49+S44+S41+S14+S10+S6</f>
        <v>8117096.1767320856</v>
      </c>
      <c r="T74" s="590">
        <f>SUM(T63:T72)+T56+T52+T49+T44+T41+T14+T10+T6</f>
        <v>8004702.0759515911</v>
      </c>
      <c r="U74" s="590">
        <f>SUM(U63:U72)+U56+U52+U49+U44+U41+U14+U10+U6</f>
        <v>7819282.6128928959</v>
      </c>
    </row>
    <row r="75" spans="1:21" s="82" customFormat="1" ht="15" customHeight="1">
      <c r="A75" s="79">
        <v>69</v>
      </c>
      <c r="B75" s="52"/>
      <c r="C75" s="404" t="s">
        <v>37</v>
      </c>
      <c r="D75" s="589">
        <v>3340793.3122034133</v>
      </c>
      <c r="E75" s="589">
        <v>3579722.3618854554</v>
      </c>
      <c r="F75" s="589">
        <v>3578750.373299364</v>
      </c>
      <c r="G75" s="589">
        <v>3486195.6819972019</v>
      </c>
      <c r="H75" s="589">
        <v>3356082.6757595278</v>
      </c>
      <c r="I75" s="589">
        <v>3296368.0607265113</v>
      </c>
      <c r="J75" s="589">
        <v>3536060.0678379382</v>
      </c>
      <c r="K75" s="589">
        <v>3443846.0112687922</v>
      </c>
      <c r="L75" s="589">
        <v>3454577.3075758615</v>
      </c>
      <c r="M75" s="589">
        <v>3353456.9811716676</v>
      </c>
      <c r="N75" s="589">
        <v>3277371.7418264202</v>
      </c>
      <c r="O75" s="589">
        <v>3276016.2793534175</v>
      </c>
      <c r="P75" s="589">
        <v>2913671.4979992211</v>
      </c>
      <c r="Q75" s="589">
        <v>3169474.1928356974</v>
      </c>
      <c r="R75" s="589">
        <v>3091658.5352359056</v>
      </c>
      <c r="S75" s="589">
        <v>3265350.3465616894</v>
      </c>
      <c r="T75" s="589">
        <v>2989292.8149194494</v>
      </c>
      <c r="U75" s="589">
        <v>3044459.8531922977</v>
      </c>
    </row>
    <row r="76" spans="1:21" s="82" customFormat="1" ht="15" customHeight="1">
      <c r="A76" s="79">
        <v>70</v>
      </c>
      <c r="B76" s="52"/>
      <c r="C76" s="227" t="s">
        <v>280</v>
      </c>
      <c r="D76" s="590">
        <f>SUM(D74:D75)</f>
        <v>11221861.908153286</v>
      </c>
      <c r="E76" s="590">
        <f t="shared" ref="E76:U76" si="1">SUM(E74:E75)</f>
        <v>11633967.150198206</v>
      </c>
      <c r="F76" s="590">
        <f t="shared" si="1"/>
        <v>11302229.818426704</v>
      </c>
      <c r="G76" s="590">
        <f t="shared" si="1"/>
        <v>11258696.981139906</v>
      </c>
      <c r="H76" s="590">
        <f t="shared" si="1"/>
        <v>10958932.746275794</v>
      </c>
      <c r="I76" s="590">
        <f t="shared" si="1"/>
        <v>10962994.152638827</v>
      </c>
      <c r="J76" s="590">
        <f t="shared" si="1"/>
        <v>11325981.498023255</v>
      </c>
      <c r="K76" s="590">
        <f t="shared" si="1"/>
        <v>11115593.437921293</v>
      </c>
      <c r="L76" s="590">
        <f t="shared" si="1"/>
        <v>11313799.236817278</v>
      </c>
      <c r="M76" s="590">
        <f t="shared" si="1"/>
        <v>11219405.988369834</v>
      </c>
      <c r="N76" s="590">
        <f t="shared" si="1"/>
        <v>11184134.680118579</v>
      </c>
      <c r="O76" s="590">
        <f t="shared" si="1"/>
        <v>11412553.70545698</v>
      </c>
      <c r="P76" s="590">
        <f t="shared" si="1"/>
        <v>11119279.741811953</v>
      </c>
      <c r="Q76" s="590">
        <f t="shared" si="1"/>
        <v>11315441.718929827</v>
      </c>
      <c r="R76" s="590">
        <f t="shared" si="1"/>
        <v>10687150.812836938</v>
      </c>
      <c r="S76" s="590">
        <f t="shared" si="1"/>
        <v>11382446.523293775</v>
      </c>
      <c r="T76" s="590">
        <f t="shared" si="1"/>
        <v>10993994.890871041</v>
      </c>
      <c r="U76" s="590">
        <f t="shared" si="1"/>
        <v>10863742.466085194</v>
      </c>
    </row>
    <row r="77" spans="1:21" ht="15" customHeight="1">
      <c r="B77" s="56" t="s">
        <v>754</v>
      </c>
      <c r="C77" s="14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</row>
    <row r="78" spans="1:21" ht="12.95" customHeight="1">
      <c r="B78" s="742" t="s">
        <v>544</v>
      </c>
      <c r="C78" s="837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</row>
    <row r="79" spans="1:21" ht="12.95" customHeight="1">
      <c r="B79" s="15" t="s">
        <v>11</v>
      </c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</row>
    <row r="80" spans="1:21" ht="12.95" customHeight="1">
      <c r="B80" s="31" t="s">
        <v>12</v>
      </c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</row>
    <row r="81" spans="5:21"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</row>
    <row r="82" spans="5:21"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97"/>
      <c r="S82" s="497"/>
      <c r="T82" s="497"/>
      <c r="U82" s="497"/>
    </row>
    <row r="83" spans="5:21"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</row>
  </sheetData>
  <mergeCells count="1">
    <mergeCell ref="B78:C78"/>
  </mergeCells>
  <phoneticPr fontId="0" type="noConversion"/>
  <pageMargins left="0.59055118110236227" right="0.39370078740157483" top="0.78740157480314965" bottom="0.19685039370078741" header="0.11811023622047245" footer="0.11811023622047245"/>
  <pageSetup paperSize="9" scale="70" fitToWidth="2" orientation="portrait" horizontalDpi="300" verticalDpi="300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5"/>
  <sheetViews>
    <sheetView workbookViewId="0"/>
  </sheetViews>
  <sheetFormatPr baseColWidth="10" defaultRowHeight="12.75"/>
  <cols>
    <col min="1" max="1" width="40.7109375" style="524" customWidth="1"/>
    <col min="2" max="2" width="1.7109375" style="524" customWidth="1"/>
    <col min="3" max="3" width="70.7109375" style="524" customWidth="1"/>
    <col min="4" max="16384" width="11.42578125" style="524"/>
  </cols>
  <sheetData>
    <row r="1" spans="1:3" ht="15">
      <c r="A1" s="560" t="s">
        <v>812</v>
      </c>
    </row>
    <row r="3" spans="1:3">
      <c r="A3" s="561" t="s">
        <v>891</v>
      </c>
      <c r="C3" s="524" t="s">
        <v>892</v>
      </c>
    </row>
    <row r="5" spans="1:3">
      <c r="A5" s="561" t="s">
        <v>893</v>
      </c>
      <c r="C5" s="524" t="s">
        <v>894</v>
      </c>
    </row>
    <row r="6" spans="1:3">
      <c r="C6" s="524" t="s">
        <v>895</v>
      </c>
    </row>
    <row r="7" spans="1:3">
      <c r="C7" s="524" t="s">
        <v>896</v>
      </c>
    </row>
    <row r="9" spans="1:3">
      <c r="A9" s="561" t="s">
        <v>897</v>
      </c>
      <c r="C9" s="524" t="s">
        <v>898</v>
      </c>
    </row>
    <row r="10" spans="1:3">
      <c r="C10" s="524" t="s">
        <v>899</v>
      </c>
    </row>
    <row r="12" spans="1:3">
      <c r="A12" s="561" t="s">
        <v>900</v>
      </c>
      <c r="C12" s="524" t="s">
        <v>901</v>
      </c>
    </row>
    <row r="13" spans="1:3">
      <c r="A13" s="561"/>
      <c r="C13" s="524" t="s">
        <v>902</v>
      </c>
    </row>
    <row r="15" spans="1:3">
      <c r="A15" s="561" t="s">
        <v>903</v>
      </c>
      <c r="C15" s="524" t="s">
        <v>904</v>
      </c>
    </row>
    <row r="16" spans="1:3">
      <c r="C16" s="524" t="s">
        <v>905</v>
      </c>
    </row>
    <row r="17" spans="1:3">
      <c r="C17" s="524" t="s">
        <v>906</v>
      </c>
    </row>
    <row r="19" spans="1:3">
      <c r="A19" s="561" t="s">
        <v>907</v>
      </c>
      <c r="C19" s="524" t="s">
        <v>908</v>
      </c>
    </row>
    <row r="20" spans="1:3">
      <c r="A20" s="561"/>
      <c r="C20" s="524" t="s">
        <v>909</v>
      </c>
    </row>
    <row r="22" spans="1:3">
      <c r="A22" s="561" t="s">
        <v>122</v>
      </c>
      <c r="C22" s="524" t="s">
        <v>910</v>
      </c>
    </row>
    <row r="23" spans="1:3">
      <c r="C23" s="524" t="s">
        <v>911</v>
      </c>
    </row>
    <row r="24" spans="1:3">
      <c r="C24" s="524" t="s">
        <v>912</v>
      </c>
    </row>
    <row r="25" spans="1:3">
      <c r="C25" s="524" t="s">
        <v>913</v>
      </c>
    </row>
    <row r="26" spans="1:3">
      <c r="C26" s="524" t="s">
        <v>914</v>
      </c>
    </row>
    <row r="27" spans="1:3">
      <c r="C27" s="524" t="s">
        <v>915</v>
      </c>
    </row>
    <row r="29" spans="1:3">
      <c r="A29" s="561" t="s">
        <v>916</v>
      </c>
      <c r="C29" s="524" t="s">
        <v>917</v>
      </c>
    </row>
    <row r="30" spans="1:3">
      <c r="C30" s="524" t="s">
        <v>918</v>
      </c>
    </row>
    <row r="31" spans="1:3">
      <c r="C31" s="524" t="s">
        <v>919</v>
      </c>
    </row>
    <row r="32" spans="1:3">
      <c r="C32" s="524" t="s">
        <v>920</v>
      </c>
    </row>
    <row r="33" spans="1:3">
      <c r="C33" s="524" t="s">
        <v>921</v>
      </c>
    </row>
    <row r="34" spans="1:3">
      <c r="C34" s="524" t="s">
        <v>922</v>
      </c>
    </row>
    <row r="35" spans="1:3">
      <c r="C35" s="524" t="s">
        <v>923</v>
      </c>
    </row>
    <row r="36" spans="1:3">
      <c r="C36" s="562" t="s">
        <v>924</v>
      </c>
    </row>
    <row r="38" spans="1:3">
      <c r="A38" s="561" t="s">
        <v>135</v>
      </c>
      <c r="C38" s="524" t="s">
        <v>925</v>
      </c>
    </row>
    <row r="39" spans="1:3">
      <c r="C39" s="524" t="s">
        <v>926</v>
      </c>
    </row>
    <row r="40" spans="1:3">
      <c r="C40" s="524" t="s">
        <v>927</v>
      </c>
    </row>
    <row r="41" spans="1:3">
      <c r="C41" s="524" t="s">
        <v>928</v>
      </c>
    </row>
    <row r="43" spans="1:3">
      <c r="A43" s="561" t="s">
        <v>929</v>
      </c>
      <c r="C43" s="524" t="s">
        <v>930</v>
      </c>
    </row>
    <row r="44" spans="1:3">
      <c r="C44" s="524" t="s">
        <v>931</v>
      </c>
    </row>
    <row r="46" spans="1:3">
      <c r="A46" s="561" t="s">
        <v>545</v>
      </c>
      <c r="C46" s="524" t="s">
        <v>932</v>
      </c>
    </row>
    <row r="47" spans="1:3">
      <c r="C47" s="524" t="s">
        <v>933</v>
      </c>
    </row>
    <row r="48" spans="1:3">
      <c r="C48" s="524" t="s">
        <v>934</v>
      </c>
    </row>
    <row r="49" spans="1:3">
      <c r="C49" s="524" t="s">
        <v>935</v>
      </c>
    </row>
    <row r="50" spans="1:3">
      <c r="C50" s="524" t="s">
        <v>936</v>
      </c>
    </row>
    <row r="51" spans="1:3">
      <c r="C51" s="563" t="s">
        <v>937</v>
      </c>
    </row>
    <row r="52" spans="1:3">
      <c r="C52" s="524" t="s">
        <v>938</v>
      </c>
    </row>
    <row r="54" spans="1:3">
      <c r="A54" s="561" t="s">
        <v>246</v>
      </c>
      <c r="C54" s="524" t="s">
        <v>939</v>
      </c>
    </row>
    <row r="55" spans="1:3">
      <c r="C55" s="524" t="s">
        <v>940</v>
      </c>
    </row>
    <row r="56" spans="1:3">
      <c r="C56" s="524" t="s">
        <v>941</v>
      </c>
    </row>
    <row r="57" spans="1:3">
      <c r="C57" s="524" t="s">
        <v>942</v>
      </c>
    </row>
    <row r="58" spans="1:3">
      <c r="C58" s="524" t="s">
        <v>943</v>
      </c>
    </row>
    <row r="59" spans="1:3">
      <c r="C59" s="524" t="s">
        <v>944</v>
      </c>
    </row>
    <row r="61" spans="1:3">
      <c r="A61" s="561" t="s">
        <v>747</v>
      </c>
      <c r="C61" s="524" t="s">
        <v>945</v>
      </c>
    </row>
    <row r="62" spans="1:3">
      <c r="C62" s="524" t="s">
        <v>946</v>
      </c>
    </row>
    <row r="63" spans="1:3">
      <c r="C63" s="524" t="s">
        <v>947</v>
      </c>
    </row>
    <row r="64" spans="1:3">
      <c r="C64" s="524" t="s">
        <v>948</v>
      </c>
    </row>
    <row r="65" spans="1:3">
      <c r="C65" s="524" t="s">
        <v>949</v>
      </c>
    </row>
    <row r="67" spans="1:3">
      <c r="A67" s="561" t="s">
        <v>950</v>
      </c>
      <c r="C67" s="524" t="s">
        <v>951</v>
      </c>
    </row>
    <row r="68" spans="1:3">
      <c r="C68" s="524" t="s">
        <v>952</v>
      </c>
    </row>
    <row r="69" spans="1:3">
      <c r="C69" s="524" t="s">
        <v>953</v>
      </c>
    </row>
    <row r="70" spans="1:3">
      <c r="C70" s="524" t="s">
        <v>954</v>
      </c>
    </row>
    <row r="71" spans="1:3">
      <c r="C71" s="524" t="s">
        <v>955</v>
      </c>
    </row>
    <row r="72" spans="1:3">
      <c r="C72" s="524" t="s">
        <v>956</v>
      </c>
    </row>
    <row r="74" spans="1:3">
      <c r="A74" s="561" t="s">
        <v>957</v>
      </c>
      <c r="C74" s="524" t="s">
        <v>958</v>
      </c>
    </row>
    <row r="75" spans="1:3">
      <c r="C75" s="524" t="s">
        <v>959</v>
      </c>
    </row>
    <row r="77" spans="1:3">
      <c r="A77" s="561" t="s">
        <v>960</v>
      </c>
      <c r="C77" s="524" t="s">
        <v>961</v>
      </c>
    </row>
    <row r="78" spans="1:3">
      <c r="C78" s="524" t="s">
        <v>962</v>
      </c>
    </row>
    <row r="79" spans="1:3">
      <c r="C79" s="564" t="s">
        <v>963</v>
      </c>
    </row>
    <row r="80" spans="1:3">
      <c r="C80" s="564" t="s">
        <v>964</v>
      </c>
    </row>
    <row r="81" spans="1:3">
      <c r="C81" s="564" t="s">
        <v>965</v>
      </c>
    </row>
    <row r="82" spans="1:3">
      <c r="C82" s="564" t="s">
        <v>966</v>
      </c>
    </row>
    <row r="84" spans="1:3">
      <c r="A84" s="561" t="s">
        <v>751</v>
      </c>
      <c r="C84" s="524" t="s">
        <v>967</v>
      </c>
    </row>
    <row r="85" spans="1:3">
      <c r="C85" s="524" t="s">
        <v>968</v>
      </c>
    </row>
    <row r="86" spans="1:3">
      <c r="C86" s="524" t="s">
        <v>969</v>
      </c>
    </row>
    <row r="87" spans="1:3">
      <c r="C87" s="524" t="s">
        <v>970</v>
      </c>
    </row>
    <row r="89" spans="1:3">
      <c r="A89" s="561" t="s">
        <v>971</v>
      </c>
      <c r="C89" s="524" t="s">
        <v>972</v>
      </c>
    </row>
    <row r="91" spans="1:3">
      <c r="A91" s="561" t="s">
        <v>973</v>
      </c>
      <c r="C91" s="524" t="s">
        <v>974</v>
      </c>
    </row>
    <row r="92" spans="1:3">
      <c r="C92" s="524" t="s">
        <v>975</v>
      </c>
    </row>
    <row r="93" spans="1:3">
      <c r="C93" s="524" t="s">
        <v>976</v>
      </c>
    </row>
    <row r="94" spans="1:3">
      <c r="C94" s="524" t="s">
        <v>977</v>
      </c>
    </row>
    <row r="96" spans="1:3">
      <c r="A96" s="561" t="s">
        <v>630</v>
      </c>
      <c r="C96" s="524" t="s">
        <v>978</v>
      </c>
    </row>
    <row r="97" spans="1:3">
      <c r="A97" s="561"/>
      <c r="C97" s="524" t="s">
        <v>979</v>
      </c>
    </row>
    <row r="98" spans="1:3">
      <c r="A98" s="561"/>
      <c r="C98" s="524" t="s">
        <v>980</v>
      </c>
    </row>
    <row r="99" spans="1:3">
      <c r="A99" s="561"/>
      <c r="C99" s="524" t="s">
        <v>981</v>
      </c>
    </row>
    <row r="100" spans="1:3">
      <c r="A100" s="561"/>
      <c r="C100" s="524" t="s">
        <v>982</v>
      </c>
    </row>
    <row r="101" spans="1:3">
      <c r="A101" s="561"/>
      <c r="C101" s="524" t="s">
        <v>983</v>
      </c>
    </row>
    <row r="102" spans="1:3">
      <c r="A102" s="561"/>
      <c r="C102" s="524" t="s">
        <v>984</v>
      </c>
    </row>
    <row r="104" spans="1:3">
      <c r="A104" s="561" t="s">
        <v>255</v>
      </c>
      <c r="C104" s="524" t="s">
        <v>985</v>
      </c>
    </row>
    <row r="105" spans="1:3">
      <c r="C105" s="524" t="s">
        <v>986</v>
      </c>
    </row>
    <row r="106" spans="1:3">
      <c r="C106" s="524" t="s">
        <v>987</v>
      </c>
    </row>
    <row r="107" spans="1:3">
      <c r="A107" s="561"/>
      <c r="C107" s="524" t="s">
        <v>988</v>
      </c>
    </row>
    <row r="108" spans="1:3">
      <c r="A108" s="561"/>
      <c r="C108" s="524" t="s">
        <v>989</v>
      </c>
    </row>
    <row r="109" spans="1:3">
      <c r="A109" s="561"/>
      <c r="C109" s="524" t="s">
        <v>990</v>
      </c>
    </row>
    <row r="111" spans="1:3">
      <c r="A111" s="561" t="s">
        <v>991</v>
      </c>
      <c r="C111" s="524" t="s">
        <v>992</v>
      </c>
    </row>
    <row r="112" spans="1:3">
      <c r="C112" s="524" t="s">
        <v>993</v>
      </c>
    </row>
    <row r="113" spans="3:3">
      <c r="C113" s="524" t="s">
        <v>994</v>
      </c>
    </row>
    <row r="114" spans="3:3">
      <c r="C114" s="524" t="s">
        <v>995</v>
      </c>
    </row>
    <row r="115" spans="3:3">
      <c r="C115" s="524" t="s">
        <v>996</v>
      </c>
    </row>
  </sheetData>
  <hyperlinks>
    <hyperlink ref="C36" r:id="rId1"/>
  </hyperlinks>
  <pageMargins left="0.59055118110236227" right="0.39370078740157483" top="0.59055118110236227" bottom="0.59055118110236227" header="0.11811023622047245" footer="0.11811023622047245"/>
  <pageSetup paperSize="9" scale="80" orientation="portrait" horizontalDpi="0" verticalDpi="0" r:id="rId2"/>
  <headerFooter alignWithMargins="0">
    <oddHeader>&amp;R&amp;"MetaNormalLF-Roman,Standard"Teil 2</oddHeader>
    <oddFooter>&amp;L&amp;"MetaNormalLF-Roman,Standard"Statistisches Bundesamt, Umweltnutzung und Wirtschaft, Tabellenband, 2014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9"/>
  <sheetViews>
    <sheetView zoomScaleNormal="100" workbookViewId="0"/>
  </sheetViews>
  <sheetFormatPr baseColWidth="10" defaultRowHeight="12"/>
  <cols>
    <col min="1" max="1" width="4" style="239" customWidth="1"/>
    <col min="2" max="2" width="50.7109375" style="52" customWidth="1"/>
    <col min="3" max="3" width="11.140625" style="98" customWidth="1"/>
    <col min="4" max="15" width="10.7109375" style="52" customWidth="1"/>
    <col min="16" max="16" width="10.7109375" style="50" customWidth="1"/>
    <col min="17" max="21" width="10.7109375" style="52" customWidth="1"/>
    <col min="22" max="22" width="11.42578125" style="52"/>
    <col min="23" max="23" width="3.140625" style="52" customWidth="1"/>
    <col min="24" max="24" width="19" style="52" customWidth="1"/>
    <col min="25" max="16384" width="11.42578125" style="52"/>
  </cols>
  <sheetData>
    <row r="1" spans="1:22" ht="19.5" customHeight="1">
      <c r="A1" s="199" t="s">
        <v>997</v>
      </c>
      <c r="B1" s="199"/>
      <c r="J1" s="199"/>
    </row>
    <row r="2" spans="1:22" ht="12" customHeight="1"/>
    <row r="3" spans="1:22" s="78" customFormat="1" ht="30" customHeight="1">
      <c r="A3" s="44" t="s">
        <v>781</v>
      </c>
      <c r="B3" s="268" t="s">
        <v>686</v>
      </c>
      <c r="C3" s="13" t="s">
        <v>117</v>
      </c>
      <c r="D3" s="13">
        <v>1995</v>
      </c>
      <c r="E3" s="13">
        <v>1996</v>
      </c>
      <c r="F3" s="13">
        <v>1997</v>
      </c>
      <c r="G3" s="13">
        <v>1998</v>
      </c>
      <c r="H3" s="13">
        <v>1999</v>
      </c>
      <c r="I3" s="13">
        <v>2000</v>
      </c>
      <c r="J3" s="13">
        <v>2001</v>
      </c>
      <c r="K3" s="13">
        <v>2002</v>
      </c>
      <c r="L3" s="13">
        <v>2003</v>
      </c>
      <c r="M3" s="13">
        <v>2004</v>
      </c>
      <c r="N3" s="13">
        <v>2005</v>
      </c>
      <c r="O3" s="124">
        <v>2006</v>
      </c>
      <c r="P3" s="124">
        <v>2007</v>
      </c>
      <c r="Q3" s="124">
        <v>2008</v>
      </c>
      <c r="R3" s="124">
        <v>2009</v>
      </c>
      <c r="S3" s="124">
        <v>2010</v>
      </c>
      <c r="T3" s="667">
        <v>2011</v>
      </c>
      <c r="U3" s="124">
        <v>2012</v>
      </c>
      <c r="V3" s="258"/>
    </row>
    <row r="4" spans="1:22" s="78" customFormat="1" ht="5.0999999999999996" customHeight="1">
      <c r="A4" s="254"/>
      <c r="B4" s="337"/>
      <c r="C4" s="289"/>
      <c r="D4" s="337"/>
      <c r="E4" s="337"/>
      <c r="F4" s="337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S4" s="337"/>
      <c r="T4" s="662"/>
      <c r="U4" s="337"/>
      <c r="V4" s="258"/>
    </row>
    <row r="5" spans="1:22" s="78" customFormat="1" ht="20.100000000000001" customHeight="1">
      <c r="A5" s="269"/>
      <c r="B5" s="301" t="s">
        <v>757</v>
      </c>
      <c r="C5" s="259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</row>
    <row r="6" spans="1:22" ht="6" customHeight="1">
      <c r="A6" s="265"/>
      <c r="B6" s="50"/>
      <c r="C6" s="26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22" ht="15" customHeight="1">
      <c r="A7" s="91">
        <v>1</v>
      </c>
      <c r="B7" s="312" t="s">
        <v>118</v>
      </c>
      <c r="C7" s="288" t="s">
        <v>741</v>
      </c>
      <c r="D7" s="726">
        <v>4327.8729999999996</v>
      </c>
      <c r="E7" s="726">
        <v>4156.8919999999998</v>
      </c>
      <c r="F7" s="726">
        <v>4089.0121885199997</v>
      </c>
      <c r="G7" s="726">
        <v>3864.89</v>
      </c>
      <c r="H7" s="726">
        <v>3853.6959999999999</v>
      </c>
      <c r="I7" s="726">
        <v>3792.631758</v>
      </c>
      <c r="J7" s="726">
        <v>3714.1940279999999</v>
      </c>
      <c r="K7" s="726">
        <v>3750.1950000000002</v>
      </c>
      <c r="L7" s="726">
        <v>3955.3748527225252</v>
      </c>
      <c r="M7" s="726">
        <v>4039.7360472838227</v>
      </c>
      <c r="N7" s="726">
        <v>4098.6668966173966</v>
      </c>
      <c r="O7" s="726">
        <v>4103.1260153036064</v>
      </c>
      <c r="P7" s="726">
        <v>4315.3199571290988</v>
      </c>
      <c r="Q7" s="726">
        <v>4123.0012272272998</v>
      </c>
      <c r="R7" s="726">
        <v>4035.947580653924</v>
      </c>
      <c r="S7" s="726">
        <v>4155.41</v>
      </c>
      <c r="T7" s="726">
        <v>4245.5640000000003</v>
      </c>
      <c r="U7" s="726">
        <v>4123.5290000000005</v>
      </c>
    </row>
    <row r="8" spans="1:22" ht="12.75" customHeight="1">
      <c r="A8" s="91">
        <v>2</v>
      </c>
      <c r="B8" s="313" t="s">
        <v>621</v>
      </c>
      <c r="C8" s="270" t="s">
        <v>741</v>
      </c>
      <c r="D8" s="727">
        <v>1595.3520000000001</v>
      </c>
      <c r="E8" s="727">
        <v>1434.3040000000001</v>
      </c>
      <c r="F8" s="727">
        <v>1391.29</v>
      </c>
      <c r="G8" s="727">
        <v>1234.202</v>
      </c>
      <c r="H8" s="727">
        <v>1193.595</v>
      </c>
      <c r="I8" s="727">
        <v>1011.795</v>
      </c>
      <c r="J8" s="727">
        <v>824.71600000000001</v>
      </c>
      <c r="K8" s="727">
        <v>790.29</v>
      </c>
      <c r="L8" s="727">
        <v>776.81100000000004</v>
      </c>
      <c r="M8" s="727">
        <v>783.63700800000004</v>
      </c>
      <c r="N8" s="727">
        <v>755.65347299999996</v>
      </c>
      <c r="O8" s="727">
        <v>641.21251500000005</v>
      </c>
      <c r="P8" s="727">
        <v>650.55916500000001</v>
      </c>
      <c r="Q8" s="727">
        <v>521.0024820000001</v>
      </c>
      <c r="R8" s="727">
        <v>414.57685599999996</v>
      </c>
      <c r="S8" s="727">
        <v>386.87099999999998</v>
      </c>
      <c r="T8" s="727">
        <v>361.31200000000001</v>
      </c>
      <c r="U8" s="727">
        <v>324.209</v>
      </c>
    </row>
    <row r="9" spans="1:22" ht="12.75" customHeight="1">
      <c r="A9" s="91">
        <v>3</v>
      </c>
      <c r="B9" s="313" t="s">
        <v>622</v>
      </c>
      <c r="C9" s="270" t="s">
        <v>741</v>
      </c>
      <c r="D9" s="727">
        <v>1711.1569999999999</v>
      </c>
      <c r="E9" s="727">
        <v>1660.6089999999999</v>
      </c>
      <c r="F9" s="727">
        <v>1573.1590000000001</v>
      </c>
      <c r="G9" s="727">
        <v>1484.989</v>
      </c>
      <c r="H9" s="727">
        <v>1453.288</v>
      </c>
      <c r="I9" s="727">
        <v>1527.5820000000001</v>
      </c>
      <c r="J9" s="727">
        <v>1611.838</v>
      </c>
      <c r="K9" s="727">
        <v>1653.376</v>
      </c>
      <c r="L9" s="727">
        <v>1640.751</v>
      </c>
      <c r="M9" s="727">
        <v>1659.9320910000001</v>
      </c>
      <c r="N9" s="727">
        <v>1610.6493159999998</v>
      </c>
      <c r="O9" s="727">
        <v>1590.663247</v>
      </c>
      <c r="P9" s="727">
        <v>1627.6499980000001</v>
      </c>
      <c r="Q9" s="727">
        <v>1576.4144960000001</v>
      </c>
      <c r="R9" s="727">
        <v>1528.7129999999997</v>
      </c>
      <c r="S9" s="727">
        <v>1534.7909999999999</v>
      </c>
      <c r="T9" s="727">
        <v>1595.2249999999999</v>
      </c>
      <c r="U9" s="727">
        <v>1675.934</v>
      </c>
    </row>
    <row r="10" spans="1:22" ht="12.75" customHeight="1">
      <c r="A10" s="91">
        <v>4</v>
      </c>
      <c r="B10" s="313" t="s">
        <v>748</v>
      </c>
      <c r="C10" s="270" t="s">
        <v>741</v>
      </c>
      <c r="D10" s="727">
        <v>125.494</v>
      </c>
      <c r="E10" s="727">
        <v>120.91500000000001</v>
      </c>
      <c r="F10" s="727">
        <v>119.69799999999999</v>
      </c>
      <c r="G10" s="727">
        <v>123.128</v>
      </c>
      <c r="H10" s="727">
        <v>116.173</v>
      </c>
      <c r="I10" s="727">
        <v>131.27099999999999</v>
      </c>
      <c r="J10" s="727">
        <v>139.749</v>
      </c>
      <c r="K10" s="727">
        <v>151.78399999999999</v>
      </c>
      <c r="L10" s="727">
        <v>157.501</v>
      </c>
      <c r="M10" s="727">
        <v>151.07499999999999</v>
      </c>
      <c r="N10" s="727">
        <v>153.45099999999999</v>
      </c>
      <c r="O10" s="727">
        <v>150.887</v>
      </c>
      <c r="P10" s="727">
        <v>146.495</v>
      </c>
      <c r="Q10" s="727">
        <v>131.119</v>
      </c>
      <c r="R10" s="727">
        <v>119.158</v>
      </c>
      <c r="S10" s="727">
        <v>106.905</v>
      </c>
      <c r="T10" s="727">
        <v>111.85599999999999</v>
      </c>
      <c r="U10" s="727">
        <v>110.776</v>
      </c>
    </row>
    <row r="11" spans="1:22" ht="12.75" customHeight="1">
      <c r="A11" s="91">
        <v>5</v>
      </c>
      <c r="B11" s="313" t="s">
        <v>738</v>
      </c>
      <c r="C11" s="270" t="s">
        <v>741</v>
      </c>
      <c r="D11" s="727">
        <v>621.15800000000002</v>
      </c>
      <c r="E11" s="727">
        <v>671.24800000000005</v>
      </c>
      <c r="F11" s="727">
        <v>660.41300000000001</v>
      </c>
      <c r="G11" s="727">
        <v>643.4</v>
      </c>
      <c r="H11" s="727">
        <v>687.04300000000001</v>
      </c>
      <c r="I11" s="727">
        <v>648.94775800000002</v>
      </c>
      <c r="J11" s="727">
        <v>654.28902800000003</v>
      </c>
      <c r="K11" s="727">
        <v>655.85400000000004</v>
      </c>
      <c r="L11" s="727">
        <v>680.92</v>
      </c>
      <c r="M11" s="727">
        <v>630.13800000000003</v>
      </c>
      <c r="N11" s="727">
        <v>598.2892703855797</v>
      </c>
      <c r="O11" s="727">
        <v>624.91081497509208</v>
      </c>
      <c r="P11" s="727">
        <v>614.83135585212847</v>
      </c>
      <c r="Q11" s="727">
        <v>545.55087277305176</v>
      </c>
      <c r="R11" s="727">
        <v>540.73549204370499</v>
      </c>
      <c r="S11" s="727">
        <v>462.01799999999997</v>
      </c>
      <c r="T11" s="727">
        <v>459.04</v>
      </c>
      <c r="U11" s="727">
        <v>403.923</v>
      </c>
    </row>
    <row r="12" spans="1:22" ht="12.75" customHeight="1">
      <c r="A12" s="91"/>
      <c r="B12" s="673" t="s">
        <v>120</v>
      </c>
      <c r="C12" s="270"/>
      <c r="D12" s="727"/>
      <c r="E12" s="727"/>
      <c r="F12" s="727"/>
      <c r="G12" s="727"/>
      <c r="H12" s="727"/>
      <c r="I12" s="727"/>
      <c r="J12" s="727"/>
      <c r="K12" s="727"/>
      <c r="L12" s="727"/>
      <c r="M12" s="727"/>
      <c r="N12" s="727"/>
      <c r="O12" s="727"/>
      <c r="P12" s="727"/>
      <c r="Q12" s="727"/>
      <c r="R12" s="727"/>
      <c r="S12" s="727"/>
      <c r="T12" s="727"/>
      <c r="U12" s="727"/>
    </row>
    <row r="13" spans="1:22" ht="12.75" customHeight="1">
      <c r="A13" s="91">
        <v>6</v>
      </c>
      <c r="B13" s="674" t="s">
        <v>793</v>
      </c>
      <c r="C13" s="270" t="s">
        <v>741</v>
      </c>
      <c r="D13" s="727">
        <v>606.82399999999996</v>
      </c>
      <c r="E13" s="727">
        <v>657.15700000000004</v>
      </c>
      <c r="F13" s="727">
        <v>646.01800000000003</v>
      </c>
      <c r="G13" s="727">
        <v>631.197</v>
      </c>
      <c r="H13" s="727">
        <v>674.2</v>
      </c>
      <c r="I13" s="727">
        <v>637.64</v>
      </c>
      <c r="J13" s="727">
        <v>643.70100000000002</v>
      </c>
      <c r="K13" s="727">
        <v>642.01900000000001</v>
      </c>
      <c r="L13" s="727">
        <v>668.31799999999998</v>
      </c>
      <c r="M13" s="727">
        <v>618.44000000000005</v>
      </c>
      <c r="N13" s="727">
        <v>587.61427038557963</v>
      </c>
      <c r="O13" s="727">
        <v>610.67181497509205</v>
      </c>
      <c r="P13" s="727">
        <v>604.43435585212842</v>
      </c>
      <c r="Q13" s="727">
        <v>536.77418577305173</v>
      </c>
      <c r="R13" s="727">
        <v>533.63293504370495</v>
      </c>
      <c r="S13" s="727">
        <v>451.69099999999997</v>
      </c>
      <c r="T13" s="727">
        <v>446.65199999999999</v>
      </c>
      <c r="U13" s="727">
        <v>390.66500000000002</v>
      </c>
    </row>
    <row r="14" spans="1:22" ht="12.75" customHeight="1">
      <c r="A14" s="91">
        <v>7</v>
      </c>
      <c r="B14" s="313" t="s">
        <v>794</v>
      </c>
      <c r="C14" s="270" t="s">
        <v>741</v>
      </c>
      <c r="D14" s="727">
        <v>274.71199999999999</v>
      </c>
      <c r="E14" s="727">
        <v>269.81599999999997</v>
      </c>
      <c r="F14" s="727">
        <v>344.452</v>
      </c>
      <c r="G14" s="727">
        <v>379.17099999999999</v>
      </c>
      <c r="H14" s="727">
        <v>403.59699999999998</v>
      </c>
      <c r="I14" s="727">
        <v>416.57400000000001</v>
      </c>
      <c r="J14" s="727">
        <v>432.214</v>
      </c>
      <c r="K14" s="727">
        <v>455.476</v>
      </c>
      <c r="L14" s="727">
        <v>560.83354122252558</v>
      </c>
      <c r="M14" s="727">
        <v>650.12611928382262</v>
      </c>
      <c r="N14" s="727">
        <v>769.37759923181682</v>
      </c>
      <c r="O14" s="727">
        <v>938.56311322851423</v>
      </c>
      <c r="P14" s="727">
        <v>1116.5337201629695</v>
      </c>
      <c r="Q14" s="727">
        <v>1147.0243944542483</v>
      </c>
      <c r="R14" s="727">
        <v>1208.4050381102193</v>
      </c>
      <c r="S14" s="727">
        <v>1421.2660000000001</v>
      </c>
      <c r="T14" s="727">
        <v>1463.0930000000001</v>
      </c>
      <c r="U14" s="727">
        <v>1377.527</v>
      </c>
    </row>
    <row r="15" spans="1:22" ht="12.75" customHeight="1">
      <c r="A15" s="91">
        <v>8</v>
      </c>
      <c r="B15" s="313" t="s">
        <v>795</v>
      </c>
      <c r="C15" s="270" t="s">
        <v>741</v>
      </c>
      <c r="D15" s="727">
        <v>0</v>
      </c>
      <c r="E15" s="727">
        <v>0</v>
      </c>
      <c r="F15" s="727">
        <v>0</v>
      </c>
      <c r="G15" s="727">
        <v>0</v>
      </c>
      <c r="H15" s="727">
        <v>0</v>
      </c>
      <c r="I15" s="727">
        <v>56.462000000000003</v>
      </c>
      <c r="J15" s="727">
        <v>51.387999999999998</v>
      </c>
      <c r="K15" s="727">
        <v>43.414999999999999</v>
      </c>
      <c r="L15" s="727">
        <v>138.5583115</v>
      </c>
      <c r="M15" s="727">
        <v>164.82782900000001</v>
      </c>
      <c r="N15" s="727">
        <v>211.24623799999998</v>
      </c>
      <c r="O15" s="727">
        <v>156.88932510000001</v>
      </c>
      <c r="P15" s="727">
        <v>159.25071811399999</v>
      </c>
      <c r="Q15" s="727">
        <v>201.88998200000003</v>
      </c>
      <c r="R15" s="727">
        <v>224.3591945</v>
      </c>
      <c r="S15" s="727">
        <v>243.56</v>
      </c>
      <c r="T15" s="727">
        <v>255.03899999999999</v>
      </c>
      <c r="U15" s="727">
        <v>231.15899999999999</v>
      </c>
    </row>
    <row r="16" spans="1:22" ht="6" customHeight="1">
      <c r="A16" s="265"/>
      <c r="B16" s="68"/>
      <c r="C16" s="270"/>
      <c r="D16" s="565"/>
      <c r="E16" s="565"/>
      <c r="F16" s="565"/>
      <c r="G16" s="565"/>
      <c r="H16" s="565"/>
      <c r="I16" s="565"/>
      <c r="J16" s="565"/>
      <c r="K16" s="565"/>
      <c r="L16" s="565"/>
      <c r="M16" s="565"/>
      <c r="N16" s="565"/>
      <c r="O16" s="565"/>
      <c r="P16" s="565"/>
      <c r="Q16" s="566"/>
      <c r="R16" s="566"/>
      <c r="S16" s="566"/>
      <c r="T16" s="566"/>
      <c r="U16" s="566"/>
    </row>
    <row r="17" spans="1:22" ht="15" customHeight="1">
      <c r="A17" s="91">
        <v>9</v>
      </c>
      <c r="B17" s="312" t="s">
        <v>119</v>
      </c>
      <c r="C17" s="288" t="s">
        <v>741</v>
      </c>
      <c r="D17" s="726">
        <v>10818.955</v>
      </c>
      <c r="E17" s="726">
        <v>11484.362999999999</v>
      </c>
      <c r="F17" s="726">
        <v>11599.934999999999</v>
      </c>
      <c r="G17" s="726">
        <v>11795.626</v>
      </c>
      <c r="H17" s="726">
        <v>11652.776</v>
      </c>
      <c r="I17" s="726">
        <v>11904.074000000001</v>
      </c>
      <c r="J17" s="726">
        <v>12178.552</v>
      </c>
      <c r="K17" s="726">
        <v>11876.968999999999</v>
      </c>
      <c r="L17" s="726">
        <v>12173.993</v>
      </c>
      <c r="M17" s="726">
        <v>12549.685416411001</v>
      </c>
      <c r="N17" s="726">
        <v>12748.364554558631</v>
      </c>
      <c r="O17" s="726">
        <v>12974.736973439562</v>
      </c>
      <c r="P17" s="726">
        <v>11946.484795206159</v>
      </c>
      <c r="Q17" s="726">
        <v>12315.150885621535</v>
      </c>
      <c r="R17" s="726">
        <v>11407.534980735178</v>
      </c>
      <c r="S17" s="726">
        <v>11875.996999999999</v>
      </c>
      <c r="T17" s="726">
        <v>11204.764999999999</v>
      </c>
      <c r="U17" s="726">
        <v>11208.062</v>
      </c>
    </row>
    <row r="18" spans="1:22" s="78" customFormat="1" ht="15" customHeight="1">
      <c r="A18" s="91"/>
      <c r="B18" s="675" t="s">
        <v>120</v>
      </c>
      <c r="C18" s="285"/>
      <c r="D18" s="672"/>
      <c r="E18" s="672"/>
      <c r="F18" s="672"/>
      <c r="G18" s="672"/>
      <c r="H18" s="672"/>
      <c r="I18" s="672"/>
      <c r="J18" s="672"/>
      <c r="K18" s="672"/>
      <c r="L18" s="672"/>
      <c r="M18" s="672"/>
      <c r="N18" s="672"/>
      <c r="O18" s="672"/>
      <c r="P18" s="672"/>
      <c r="Q18" s="672"/>
      <c r="R18" s="672"/>
      <c r="S18" s="672"/>
      <c r="T18" s="672"/>
      <c r="U18" s="672"/>
    </row>
    <row r="19" spans="1:22" ht="12.75" customHeight="1">
      <c r="A19" s="91">
        <v>10</v>
      </c>
      <c r="B19" s="313" t="s">
        <v>796</v>
      </c>
      <c r="C19" s="270" t="s">
        <v>741</v>
      </c>
      <c r="D19" s="727">
        <v>4295.2370000000001</v>
      </c>
      <c r="E19" s="727">
        <v>4393.8900000000003</v>
      </c>
      <c r="F19" s="727">
        <v>4224.2740000000003</v>
      </c>
      <c r="G19" s="727">
        <v>4659.3100000000004</v>
      </c>
      <c r="H19" s="727">
        <v>4428.7330000000002</v>
      </c>
      <c r="I19" s="727">
        <v>4429.9679999999998</v>
      </c>
      <c r="J19" s="727">
        <v>4481.4889999999996</v>
      </c>
      <c r="K19" s="727">
        <v>4476.4350000000004</v>
      </c>
      <c r="L19" s="727">
        <v>4549.2250000000004</v>
      </c>
      <c r="M19" s="727">
        <v>4727.6469999999999</v>
      </c>
      <c r="N19" s="727">
        <v>4823.7479999999996</v>
      </c>
      <c r="O19" s="727">
        <v>4707.4949999999999</v>
      </c>
      <c r="P19" s="727">
        <v>4582.3</v>
      </c>
      <c r="Q19" s="727">
        <v>4515.2250000000004</v>
      </c>
      <c r="R19" s="727">
        <v>4172.1270000000004</v>
      </c>
      <c r="S19" s="727">
        <v>3963.011</v>
      </c>
      <c r="T19" s="727">
        <v>3854.1970000000001</v>
      </c>
      <c r="U19" s="727">
        <v>3976.98</v>
      </c>
    </row>
    <row r="20" spans="1:22" ht="12.75" customHeight="1">
      <c r="A20" s="91">
        <v>11</v>
      </c>
      <c r="B20" s="313" t="s">
        <v>623</v>
      </c>
      <c r="C20" s="270" t="s">
        <v>741</v>
      </c>
      <c r="D20" s="727">
        <v>2634.4369999999999</v>
      </c>
      <c r="E20" s="727">
        <v>2634.4369999999999</v>
      </c>
      <c r="F20" s="727">
        <v>2566.998</v>
      </c>
      <c r="G20" s="727">
        <v>2510.8890000000001</v>
      </c>
      <c r="H20" s="727">
        <v>2639.134</v>
      </c>
      <c r="I20" s="727">
        <v>2675.6990000000001</v>
      </c>
      <c r="J20" s="727">
        <v>2663.3220000000001</v>
      </c>
      <c r="K20" s="727">
        <v>2764.65</v>
      </c>
      <c r="L20" s="727">
        <v>2946.7260000000001</v>
      </c>
      <c r="M20" s="727">
        <v>3165.9929999999999</v>
      </c>
      <c r="N20" s="727">
        <v>3310.9165625586311</v>
      </c>
      <c r="O20" s="727">
        <v>3272.2604314395603</v>
      </c>
      <c r="P20" s="727">
        <v>3045.6548642061593</v>
      </c>
      <c r="Q20" s="727">
        <v>3191.8991286215341</v>
      </c>
      <c r="R20" s="727">
        <v>3082.8035627351769</v>
      </c>
      <c r="S20" s="727">
        <v>3306.808</v>
      </c>
      <c r="T20" s="727">
        <v>3153.962</v>
      </c>
      <c r="U20" s="727">
        <v>3110.201</v>
      </c>
    </row>
    <row r="21" spans="1:22" ht="12.75" customHeight="1">
      <c r="A21" s="91">
        <v>12</v>
      </c>
      <c r="B21" s="313" t="s">
        <v>797</v>
      </c>
      <c r="C21" s="270" t="s">
        <v>741</v>
      </c>
      <c r="D21" s="727">
        <v>397.03500000000003</v>
      </c>
      <c r="E21" s="727">
        <v>431.209</v>
      </c>
      <c r="F21" s="727">
        <v>545.15099999999995</v>
      </c>
      <c r="G21" s="727">
        <v>614.81500000000005</v>
      </c>
      <c r="H21" s="727">
        <v>673.72799999999995</v>
      </c>
      <c r="I21" s="727">
        <v>740.31600000000003</v>
      </c>
      <c r="J21" s="727">
        <v>888.37699999999995</v>
      </c>
      <c r="K21" s="727">
        <v>896.53200000000004</v>
      </c>
      <c r="L21" s="727">
        <v>979.04899999999998</v>
      </c>
      <c r="M21" s="727">
        <v>1049.8784800000001</v>
      </c>
      <c r="N21" s="727">
        <v>993.52347999999995</v>
      </c>
      <c r="O21" s="727">
        <v>1186.8153749999999</v>
      </c>
      <c r="P21" s="727">
        <v>1230.9101910000002</v>
      </c>
      <c r="Q21" s="727">
        <v>1200.499329</v>
      </c>
      <c r="R21" s="727">
        <v>1013.1621749999999</v>
      </c>
      <c r="S21" s="727">
        <v>1204.076</v>
      </c>
      <c r="T21" s="727">
        <v>1281.385</v>
      </c>
      <c r="U21" s="727">
        <v>1313.278</v>
      </c>
    </row>
    <row r="22" spans="1:22" ht="6" customHeight="1">
      <c r="A22" s="265"/>
      <c r="B22" s="287"/>
      <c r="C22" s="270"/>
      <c r="D22" s="565"/>
      <c r="E22" s="565"/>
      <c r="F22" s="565"/>
      <c r="G22" s="565"/>
      <c r="H22" s="565"/>
      <c r="I22" s="565"/>
      <c r="J22" s="565"/>
      <c r="K22" s="565"/>
      <c r="L22" s="565"/>
      <c r="M22" s="565"/>
      <c r="N22" s="565"/>
      <c r="O22" s="565"/>
      <c r="P22" s="565"/>
      <c r="Q22" s="566"/>
      <c r="R22" s="566"/>
      <c r="S22" s="566"/>
      <c r="T22" s="566"/>
      <c r="U22" s="566"/>
    </row>
    <row r="23" spans="1:22" ht="15" customHeight="1">
      <c r="A23" s="91">
        <v>13</v>
      </c>
      <c r="B23" s="312" t="s">
        <v>1117</v>
      </c>
      <c r="C23" s="270" t="s">
        <v>741</v>
      </c>
      <c r="D23" s="717">
        <v>957.34100000000001</v>
      </c>
      <c r="E23" s="717">
        <v>1003.68</v>
      </c>
      <c r="F23" s="717">
        <v>1015.78</v>
      </c>
      <c r="G23" s="717">
        <v>1035.2339999999999</v>
      </c>
      <c r="H23" s="717">
        <v>1162.5319999999999</v>
      </c>
      <c r="I23" s="717">
        <v>1442.2466159999999</v>
      </c>
      <c r="J23" s="717">
        <v>1252.6188319999999</v>
      </c>
      <c r="K23" s="717">
        <v>1275.6790000000001</v>
      </c>
      <c r="L23" s="717">
        <v>1530.3209999999999</v>
      </c>
      <c r="M23" s="717">
        <v>1806.0359829999998</v>
      </c>
      <c r="N23" s="717">
        <v>2147.7200013964725</v>
      </c>
      <c r="O23" s="717">
        <v>2032.643088430578</v>
      </c>
      <c r="P23" s="717">
        <v>2073.1497796027188</v>
      </c>
      <c r="Q23" s="717">
        <v>1924.5900139395633</v>
      </c>
      <c r="R23" s="717">
        <v>1687.7519305497171</v>
      </c>
      <c r="S23" s="717">
        <v>1836.6659999999999</v>
      </c>
      <c r="T23" s="717">
        <v>1672.2439999999999</v>
      </c>
      <c r="U23" s="717">
        <v>1777.713</v>
      </c>
    </row>
    <row r="24" spans="1:22" ht="6" customHeight="1">
      <c r="A24" s="265"/>
      <c r="B24" s="287"/>
      <c r="C24" s="270"/>
      <c r="D24" s="565"/>
      <c r="E24" s="565"/>
      <c r="F24" s="565"/>
      <c r="G24" s="565"/>
      <c r="H24" s="565"/>
      <c r="I24" s="565"/>
      <c r="J24" s="565"/>
      <c r="K24" s="565"/>
      <c r="L24" s="565"/>
      <c r="M24" s="565"/>
      <c r="N24" s="565"/>
      <c r="O24" s="565"/>
      <c r="P24" s="565"/>
      <c r="Q24" s="565"/>
      <c r="R24" s="565"/>
      <c r="S24" s="565"/>
      <c r="T24" s="565"/>
      <c r="U24" s="565"/>
    </row>
    <row r="25" spans="1:22" s="3" customFormat="1" ht="15" customHeight="1">
      <c r="A25" s="91">
        <v>14</v>
      </c>
      <c r="B25" s="314" t="s">
        <v>121</v>
      </c>
      <c r="C25" s="288" t="s">
        <v>741</v>
      </c>
      <c r="D25" s="717">
        <v>14268.972</v>
      </c>
      <c r="E25" s="717">
        <v>14745.937</v>
      </c>
      <c r="F25" s="717">
        <v>14613.92818852</v>
      </c>
      <c r="G25" s="717">
        <v>14520.569</v>
      </c>
      <c r="H25" s="717">
        <v>14323.277</v>
      </c>
      <c r="I25" s="717">
        <v>14400.802141999999</v>
      </c>
      <c r="J25" s="717">
        <v>14678.626196000001</v>
      </c>
      <c r="K25" s="717">
        <v>14427.36</v>
      </c>
      <c r="L25" s="717">
        <v>14600.075852722526</v>
      </c>
      <c r="M25" s="717">
        <v>14591.341140094824</v>
      </c>
      <c r="N25" s="717">
        <v>14558.358320242451</v>
      </c>
      <c r="O25" s="717">
        <v>14836.793684916312</v>
      </c>
      <c r="P25" s="717">
        <v>14196.87369608583</v>
      </c>
      <c r="Q25" s="717">
        <v>14379.686386625039</v>
      </c>
      <c r="R25" s="717">
        <v>13530.865939897401</v>
      </c>
      <c r="S25" s="717">
        <v>14216.755999999999</v>
      </c>
      <c r="T25" s="717">
        <v>13599.334000000001</v>
      </c>
      <c r="U25" s="717">
        <v>13447.058999999999</v>
      </c>
      <c r="V25" s="1"/>
    </row>
    <row r="26" spans="1:22" ht="6" customHeight="1">
      <c r="A26" s="265"/>
      <c r="B26" s="68"/>
      <c r="C26" s="270"/>
      <c r="D26" s="565"/>
      <c r="E26" s="565"/>
      <c r="F26" s="565"/>
      <c r="G26" s="565"/>
      <c r="H26" s="565"/>
      <c r="I26" s="565"/>
      <c r="J26" s="565"/>
      <c r="K26" s="565"/>
      <c r="L26" s="565"/>
      <c r="M26" s="565"/>
      <c r="N26" s="565"/>
      <c r="O26" s="565"/>
      <c r="P26" s="565"/>
      <c r="Q26" s="565"/>
      <c r="R26" s="565"/>
      <c r="S26" s="565"/>
      <c r="T26" s="565"/>
      <c r="U26" s="565"/>
    </row>
    <row r="27" spans="1:22" ht="15" customHeight="1">
      <c r="A27" s="91">
        <v>15</v>
      </c>
      <c r="B27" s="312" t="s">
        <v>122</v>
      </c>
      <c r="C27" s="288" t="s">
        <v>741</v>
      </c>
      <c r="D27" s="717">
        <v>9322.1970000000001</v>
      </c>
      <c r="E27" s="717">
        <v>9686.4809999999998</v>
      </c>
      <c r="F27" s="717">
        <v>9534.9130000000005</v>
      </c>
      <c r="G27" s="717">
        <v>9457.6290000000008</v>
      </c>
      <c r="H27" s="717">
        <v>9300.0709999999999</v>
      </c>
      <c r="I27" s="717">
        <v>9234.5759939999989</v>
      </c>
      <c r="J27" s="717">
        <v>9455.3749939999998</v>
      </c>
      <c r="K27" s="717">
        <v>9226.4000000000015</v>
      </c>
      <c r="L27" s="717">
        <v>9360.2315449122616</v>
      </c>
      <c r="M27" s="717">
        <v>9283.5808593925121</v>
      </c>
      <c r="N27" s="717">
        <v>9159.6765399050637</v>
      </c>
      <c r="O27" s="717">
        <v>9319.9297615992218</v>
      </c>
      <c r="P27" s="717">
        <v>8796.059896329667</v>
      </c>
      <c r="Q27" s="717">
        <v>9158.8120001401039</v>
      </c>
      <c r="R27" s="717">
        <v>8665.0897407401935</v>
      </c>
      <c r="S27" s="717">
        <v>9309.7060000000001</v>
      </c>
      <c r="T27" s="717">
        <v>8881.3719999999994</v>
      </c>
      <c r="U27" s="717">
        <v>8918.5450000000001</v>
      </c>
    </row>
    <row r="28" spans="1:22" ht="12.75" customHeight="1">
      <c r="A28" s="91">
        <v>16</v>
      </c>
      <c r="B28" s="313" t="s">
        <v>753</v>
      </c>
      <c r="C28" s="270" t="s">
        <v>741</v>
      </c>
      <c r="D28" s="565">
        <v>2474.0050000000001</v>
      </c>
      <c r="E28" s="565">
        <v>2424.3649999999998</v>
      </c>
      <c r="F28" s="565">
        <v>2440.1559999999999</v>
      </c>
      <c r="G28" s="565">
        <v>2396.7890000000002</v>
      </c>
      <c r="H28" s="565">
        <v>2383.9140000000002</v>
      </c>
      <c r="I28" s="565">
        <v>2421.3859939999998</v>
      </c>
      <c r="J28" s="565">
        <v>2365.3969939999997</v>
      </c>
      <c r="K28" s="565">
        <v>2322.127</v>
      </c>
      <c r="L28" s="565">
        <v>2544.6551180799997</v>
      </c>
      <c r="M28" s="565">
        <v>2581.1989056560001</v>
      </c>
      <c r="N28" s="565">
        <v>2513.5858204700003</v>
      </c>
      <c r="O28" s="565">
        <v>2525.3491941469997</v>
      </c>
      <c r="P28" s="565">
        <v>2628.4531538890005</v>
      </c>
      <c r="Q28" s="565">
        <v>2586.7688760364454</v>
      </c>
      <c r="R28" s="565">
        <v>2290.9795969999996</v>
      </c>
      <c r="S28" s="565">
        <v>2592.2370000000001</v>
      </c>
      <c r="T28" s="565">
        <v>2633.9760000000001</v>
      </c>
      <c r="U28" s="565">
        <v>2587.1030000000001</v>
      </c>
    </row>
    <row r="29" spans="1:22" ht="12.75" customHeight="1">
      <c r="A29" s="91">
        <v>17</v>
      </c>
      <c r="B29" s="313" t="s">
        <v>123</v>
      </c>
      <c r="C29" s="270" t="s">
        <v>741</v>
      </c>
      <c r="D29" s="565">
        <v>1579.3689999999999</v>
      </c>
      <c r="E29" s="565">
        <v>1746.826</v>
      </c>
      <c r="F29" s="565">
        <v>1598.0519999999999</v>
      </c>
      <c r="G29" s="565">
        <v>1587.979</v>
      </c>
      <c r="H29" s="565">
        <v>1523.18</v>
      </c>
      <c r="I29" s="565">
        <v>1477.633</v>
      </c>
      <c r="J29" s="565">
        <v>1570.7249999999999</v>
      </c>
      <c r="K29" s="565">
        <v>1543.972</v>
      </c>
      <c r="L29" s="565">
        <v>1465.3638968322609</v>
      </c>
      <c r="M29" s="565">
        <v>1451.948484736512</v>
      </c>
      <c r="N29" s="565">
        <v>1469.1690725098497</v>
      </c>
      <c r="O29" s="565">
        <v>1558.0568933544066</v>
      </c>
      <c r="P29" s="565">
        <v>1308.2092056942704</v>
      </c>
      <c r="Q29" s="565">
        <v>1442.9184080101315</v>
      </c>
      <c r="R29" s="565">
        <v>1355.3774139349343</v>
      </c>
      <c r="S29" s="565">
        <v>1482.5060000000001</v>
      </c>
      <c r="T29" s="565">
        <v>1346.115</v>
      </c>
      <c r="U29" s="565">
        <v>1345.365</v>
      </c>
    </row>
    <row r="30" spans="1:22" ht="12.75" customHeight="1">
      <c r="A30" s="91">
        <v>18</v>
      </c>
      <c r="B30" s="313" t="s">
        <v>595</v>
      </c>
      <c r="C30" s="270" t="s">
        <v>741</v>
      </c>
      <c r="D30" s="565">
        <v>2266.2469999999998</v>
      </c>
      <c r="E30" s="565">
        <v>2267.2579999999998</v>
      </c>
      <c r="F30" s="565">
        <v>2281.1880000000001</v>
      </c>
      <c r="G30" s="565">
        <v>2328.0810000000001</v>
      </c>
      <c r="H30" s="565">
        <v>2403.7449999999999</v>
      </c>
      <c r="I30" s="565">
        <v>2357.944</v>
      </c>
      <c r="J30" s="565">
        <v>2314.0430000000001</v>
      </c>
      <c r="K30" s="565">
        <v>2293.7620000000002</v>
      </c>
      <c r="L30" s="565">
        <v>2217.9830000000002</v>
      </c>
      <c r="M30" s="565">
        <v>2226.5279999999998</v>
      </c>
      <c r="N30" s="565">
        <v>2149.8652244382183</v>
      </c>
      <c r="O30" s="565">
        <v>2164.7366596634697</v>
      </c>
      <c r="P30" s="565">
        <v>2142.4552793237731</v>
      </c>
      <c r="Q30" s="565">
        <v>2110.1882302846111</v>
      </c>
      <c r="R30" s="565">
        <v>2088.7821812454499</v>
      </c>
      <c r="S30" s="565">
        <v>2109.4409999999998</v>
      </c>
      <c r="T30" s="565">
        <v>2132.7739999999999</v>
      </c>
      <c r="U30" s="565">
        <v>2117.3649999999998</v>
      </c>
    </row>
    <row r="31" spans="1:22" ht="12.75" customHeight="1">
      <c r="A31" s="91">
        <v>19</v>
      </c>
      <c r="B31" s="313" t="s">
        <v>124</v>
      </c>
      <c r="C31" s="270" t="s">
        <v>741</v>
      </c>
      <c r="D31" s="565">
        <v>347.59800000000001</v>
      </c>
      <c r="E31" s="565">
        <v>357.62700000000001</v>
      </c>
      <c r="F31" s="565">
        <v>361.512</v>
      </c>
      <c r="G31" s="565">
        <v>362.94200000000001</v>
      </c>
      <c r="H31" s="565">
        <v>376.774</v>
      </c>
      <c r="I31" s="565">
        <v>393.38799999999998</v>
      </c>
      <c r="J31" s="565">
        <v>383.53199999999998</v>
      </c>
      <c r="K31" s="565">
        <v>377.85300000000001</v>
      </c>
      <c r="L31" s="565">
        <v>382.57</v>
      </c>
      <c r="M31" s="565">
        <v>389.755</v>
      </c>
      <c r="N31" s="565">
        <v>436.29899999999998</v>
      </c>
      <c r="O31" s="565">
        <v>449.58699999999999</v>
      </c>
      <c r="P31" s="565">
        <v>458.37599999999998</v>
      </c>
      <c r="Q31" s="565">
        <v>460.79399999999998</v>
      </c>
      <c r="R31" s="565">
        <v>452.23200000000003</v>
      </c>
      <c r="S31" s="565">
        <v>449.858</v>
      </c>
      <c r="T31" s="565">
        <v>435.06200000000001</v>
      </c>
      <c r="U31" s="565">
        <v>441.25400000000002</v>
      </c>
    </row>
    <row r="32" spans="1:22" ht="12.75" customHeight="1">
      <c r="A32" s="91">
        <v>20</v>
      </c>
      <c r="B32" s="313" t="s">
        <v>650</v>
      </c>
      <c r="C32" s="270" t="s">
        <v>741</v>
      </c>
      <c r="D32" s="565">
        <v>2654.9780000000001</v>
      </c>
      <c r="E32" s="565">
        <v>2890.4050000000002</v>
      </c>
      <c r="F32" s="565">
        <v>2854.0050000000001</v>
      </c>
      <c r="G32" s="565">
        <v>2781.8380000000002</v>
      </c>
      <c r="H32" s="565">
        <v>2612.4580000000001</v>
      </c>
      <c r="I32" s="565">
        <v>2584.2249999999999</v>
      </c>
      <c r="J32" s="565">
        <v>2821.6779999999999</v>
      </c>
      <c r="K32" s="565">
        <v>2688.6860000000001</v>
      </c>
      <c r="L32" s="565">
        <v>2749.6595300000004</v>
      </c>
      <c r="M32" s="565">
        <v>2634.1504689999997</v>
      </c>
      <c r="N32" s="565">
        <v>2590.7574224869963</v>
      </c>
      <c r="O32" s="565">
        <v>2622.2000144343451</v>
      </c>
      <c r="P32" s="565">
        <v>2258.5662574226221</v>
      </c>
      <c r="Q32" s="565">
        <v>2558.1424858089149</v>
      </c>
      <c r="R32" s="565">
        <v>2477.7185485598102</v>
      </c>
      <c r="S32" s="565">
        <v>2675.6640000000002</v>
      </c>
      <c r="T32" s="565">
        <v>2333.4450000000002</v>
      </c>
      <c r="U32" s="565">
        <v>2427.4580000000001</v>
      </c>
    </row>
    <row r="33" spans="1:22" ht="12.75" customHeight="1">
      <c r="A33" s="91"/>
      <c r="B33" s="316" t="s">
        <v>120</v>
      </c>
      <c r="C33" s="270"/>
      <c r="D33" s="565"/>
      <c r="E33" s="565"/>
      <c r="F33" s="565"/>
      <c r="G33" s="565"/>
      <c r="H33" s="565"/>
      <c r="I33" s="565"/>
      <c r="J33" s="565"/>
      <c r="K33" s="565"/>
      <c r="L33" s="565"/>
      <c r="M33" s="565"/>
      <c r="N33" s="565"/>
      <c r="O33" s="565"/>
      <c r="P33" s="565"/>
      <c r="Q33" s="565"/>
      <c r="R33" s="565"/>
      <c r="S33" s="565"/>
      <c r="T33" s="565"/>
      <c r="U33" s="565"/>
    </row>
    <row r="34" spans="1:22" ht="12.75" customHeight="1">
      <c r="A34" s="91">
        <v>21</v>
      </c>
      <c r="B34" s="315" t="s">
        <v>647</v>
      </c>
      <c r="C34" s="270" t="s">
        <v>741</v>
      </c>
      <c r="D34" s="565">
        <v>1648.498</v>
      </c>
      <c r="E34" s="565">
        <v>1674.1579999999999</v>
      </c>
      <c r="F34" s="565">
        <v>1689.865</v>
      </c>
      <c r="G34" s="565">
        <v>1708.9380000000001</v>
      </c>
      <c r="H34" s="565">
        <v>1717.663</v>
      </c>
      <c r="I34" s="565">
        <v>1779.6110000000001</v>
      </c>
      <c r="J34" s="565">
        <v>1777.5</v>
      </c>
      <c r="K34" s="565">
        <v>1801.0050000000001</v>
      </c>
      <c r="L34" s="565">
        <v>1837.386</v>
      </c>
      <c r="M34" s="565">
        <v>1860.2496000000001</v>
      </c>
      <c r="N34" s="565">
        <v>1863.5796</v>
      </c>
      <c r="O34" s="565">
        <v>1885.0139999999999</v>
      </c>
      <c r="P34" s="565">
        <v>1893.912</v>
      </c>
      <c r="Q34" s="565">
        <v>1887.4860000000001</v>
      </c>
      <c r="R34" s="565">
        <v>1782.6420000000001</v>
      </c>
      <c r="S34" s="565">
        <v>1898.5509999999999</v>
      </c>
      <c r="T34" s="565">
        <v>1876.318</v>
      </c>
      <c r="U34" s="565">
        <v>1883.8050000000001</v>
      </c>
    </row>
    <row r="35" spans="1:22" ht="12.75" customHeight="1">
      <c r="A35" s="91">
        <v>22</v>
      </c>
      <c r="B35" s="315" t="s">
        <v>623</v>
      </c>
      <c r="C35" s="270" t="s">
        <v>741</v>
      </c>
      <c r="D35" s="565">
        <v>2024.568</v>
      </c>
      <c r="E35" s="565">
        <v>2272.5839999999998</v>
      </c>
      <c r="F35" s="565">
        <v>2169.422</v>
      </c>
      <c r="G35" s="565">
        <v>2195.415</v>
      </c>
      <c r="H35" s="565">
        <v>2200.6930000000002</v>
      </c>
      <c r="I35" s="565">
        <v>2204.0059999999999</v>
      </c>
      <c r="J35" s="565">
        <v>2324.3890000000001</v>
      </c>
      <c r="K35" s="565">
        <v>2290.2289999999998</v>
      </c>
      <c r="L35" s="565">
        <v>2232.0022770800001</v>
      </c>
      <c r="M35" s="565">
        <v>2216.7080000000001</v>
      </c>
      <c r="N35" s="565">
        <v>2130.8415568063365</v>
      </c>
      <c r="O35" s="565">
        <v>2211.9926145919349</v>
      </c>
      <c r="P35" s="565">
        <v>2103.6876057987679</v>
      </c>
      <c r="Q35" s="565">
        <v>2176.8692677876124</v>
      </c>
      <c r="R35" s="565">
        <v>2034.0094187401937</v>
      </c>
      <c r="S35" s="565">
        <v>2247.3270000000002</v>
      </c>
      <c r="T35" s="565">
        <v>2038.222</v>
      </c>
      <c r="U35" s="565">
        <v>2081.4560000000001</v>
      </c>
    </row>
    <row r="36" spans="1:22" ht="12.75" customHeight="1">
      <c r="A36" s="91">
        <v>23</v>
      </c>
      <c r="B36" s="315" t="s">
        <v>798</v>
      </c>
      <c r="C36" s="270" t="s">
        <v>741</v>
      </c>
      <c r="D36" s="565">
        <v>1435.951</v>
      </c>
      <c r="E36" s="565">
        <v>1588.5340000000001</v>
      </c>
      <c r="F36" s="565">
        <v>1495.644</v>
      </c>
      <c r="G36" s="565">
        <v>1427.06</v>
      </c>
      <c r="H36" s="565">
        <v>1221.8050000000001</v>
      </c>
      <c r="I36" s="565">
        <v>1149.1030000000001</v>
      </c>
      <c r="J36" s="565">
        <v>1321.261</v>
      </c>
      <c r="K36" s="565">
        <v>1168.896</v>
      </c>
      <c r="L36" s="565">
        <v>1151.1030000000001</v>
      </c>
      <c r="M36" s="565">
        <v>1030.4110000000001</v>
      </c>
      <c r="N36" s="565">
        <v>1025.193</v>
      </c>
      <c r="O36" s="565">
        <v>1076.5999999999999</v>
      </c>
      <c r="P36" s="565">
        <v>676.52300000000002</v>
      </c>
      <c r="Q36" s="565">
        <v>963.96400000000006</v>
      </c>
      <c r="R36" s="565">
        <v>838.16399999999999</v>
      </c>
      <c r="S36" s="565">
        <v>844.245</v>
      </c>
      <c r="T36" s="565">
        <v>701.45799999999997</v>
      </c>
      <c r="U36" s="565">
        <v>749.95600000000002</v>
      </c>
    </row>
    <row r="37" spans="1:22" s="78" customFormat="1" ht="15" customHeight="1">
      <c r="A37" s="91">
        <v>24</v>
      </c>
      <c r="B37" s="312" t="s">
        <v>641</v>
      </c>
      <c r="C37" s="288" t="s">
        <v>741</v>
      </c>
      <c r="D37" s="565">
        <v>963.48400000000004</v>
      </c>
      <c r="E37" s="565">
        <v>952.81600000000003</v>
      </c>
      <c r="F37" s="565">
        <v>1012.443</v>
      </c>
      <c r="G37" s="565">
        <v>1045.838</v>
      </c>
      <c r="H37" s="565">
        <v>1034.835</v>
      </c>
      <c r="I37" s="565">
        <v>1067.788</v>
      </c>
      <c r="J37" s="565">
        <v>1031.1420000000001</v>
      </c>
      <c r="K37" s="565">
        <v>1045.6279999999999</v>
      </c>
      <c r="L37" s="565">
        <v>1025.0360000000001</v>
      </c>
      <c r="M37" s="565">
        <v>1032.7502109749678</v>
      </c>
      <c r="N37" s="565">
        <v>1114.3546450000001</v>
      </c>
      <c r="O37" s="565">
        <v>1067.771714488</v>
      </c>
      <c r="P37" s="565">
        <v>1032.4471263369999</v>
      </c>
      <c r="Q37" s="565">
        <v>1010.8534520000001</v>
      </c>
      <c r="R37" s="565">
        <v>952.10756199999992</v>
      </c>
      <c r="S37" s="565">
        <v>1034.021</v>
      </c>
      <c r="T37" s="565">
        <v>1027.2809999999999</v>
      </c>
      <c r="U37" s="565">
        <v>976.17899999999997</v>
      </c>
      <c r="V37" s="52"/>
    </row>
    <row r="38" spans="1:22" ht="6" customHeight="1">
      <c r="A38" s="265"/>
      <c r="B38" s="68"/>
      <c r="C38" s="270"/>
      <c r="D38" s="565"/>
      <c r="E38" s="565"/>
      <c r="F38" s="565"/>
      <c r="G38" s="565"/>
      <c r="H38" s="565"/>
      <c r="I38" s="565"/>
      <c r="J38" s="565"/>
      <c r="K38" s="565"/>
      <c r="L38" s="565"/>
      <c r="M38" s="565"/>
      <c r="N38" s="565"/>
      <c r="O38" s="565"/>
      <c r="P38" s="565"/>
      <c r="Q38" s="566"/>
      <c r="R38" s="566"/>
      <c r="S38" s="566"/>
      <c r="T38" s="566"/>
      <c r="U38" s="566"/>
    </row>
    <row r="39" spans="1:22" s="78" customFormat="1" ht="15" customHeight="1">
      <c r="A39" s="91">
        <v>25</v>
      </c>
      <c r="B39" s="312" t="s">
        <v>125</v>
      </c>
      <c r="C39" s="288" t="s">
        <v>741</v>
      </c>
      <c r="D39" s="726">
        <v>11449.522999999999</v>
      </c>
      <c r="E39" s="726">
        <v>11591.216</v>
      </c>
      <c r="F39" s="726">
        <v>11325.694788520001</v>
      </c>
      <c r="G39" s="726">
        <v>11512.721</v>
      </c>
      <c r="H39" s="726">
        <v>11319.464</v>
      </c>
      <c r="I39" s="726">
        <v>11616.589198</v>
      </c>
      <c r="J39" s="726">
        <v>11530.012234</v>
      </c>
      <c r="K39" s="726">
        <v>11478.472</v>
      </c>
      <c r="L39" s="726">
        <v>11874.862123940544</v>
      </c>
      <c r="M39" s="726">
        <v>12140.293933894005</v>
      </c>
      <c r="N39" s="726">
        <v>12357.40990144788</v>
      </c>
      <c r="O39" s="726">
        <v>12511.594390162832</v>
      </c>
      <c r="P39" s="726">
        <v>12381.738356976412</v>
      </c>
      <c r="Q39" s="726">
        <v>12133.850042913866</v>
      </c>
      <c r="R39" s="726">
        <v>11241.059309389366</v>
      </c>
      <c r="S39" s="726">
        <v>11458.109</v>
      </c>
      <c r="T39" s="726">
        <v>11066.183000000001</v>
      </c>
      <c r="U39" s="726">
        <v>10858.127</v>
      </c>
      <c r="V39" s="52"/>
    </row>
    <row r="40" spans="1:22" s="3" customFormat="1" ht="15" customHeight="1">
      <c r="A40" s="91">
        <v>26</v>
      </c>
      <c r="B40" s="314" t="s">
        <v>71</v>
      </c>
      <c r="C40" s="288" t="s">
        <v>741</v>
      </c>
      <c r="D40" s="726">
        <v>5148.192</v>
      </c>
      <c r="E40" s="726">
        <v>5258.1750000000002</v>
      </c>
      <c r="F40" s="726">
        <v>5243.6617885200003</v>
      </c>
      <c r="G40" s="726">
        <v>5218.0519999999997</v>
      </c>
      <c r="H40" s="726">
        <v>5210.9470000000001</v>
      </c>
      <c r="I40" s="726">
        <v>5334.7511400000003</v>
      </c>
      <c r="J40" s="726">
        <v>5402.9541820000004</v>
      </c>
      <c r="K40" s="726">
        <v>5357.3119999999999</v>
      </c>
      <c r="L40" s="726">
        <v>5459.0764007049693</v>
      </c>
      <c r="M40" s="726">
        <v>5488.2634658476263</v>
      </c>
      <c r="N40" s="726">
        <v>5536.8011112159966</v>
      </c>
      <c r="O40" s="726">
        <v>5744.4356790251513</v>
      </c>
      <c r="P40" s="726">
        <v>5674.5501537764121</v>
      </c>
      <c r="Q40" s="726">
        <v>5634.905146420987</v>
      </c>
      <c r="R40" s="726">
        <v>5253.5386771093654</v>
      </c>
      <c r="S40" s="726">
        <v>5510.5860000000002</v>
      </c>
      <c r="T40" s="726">
        <v>5185.799</v>
      </c>
      <c r="U40" s="726">
        <v>5061.232</v>
      </c>
    </row>
    <row r="41" spans="1:22" s="78" customFormat="1" ht="15" customHeight="1">
      <c r="A41" s="91">
        <v>27</v>
      </c>
      <c r="B41" s="313" t="s">
        <v>799</v>
      </c>
      <c r="C41" s="270" t="s">
        <v>741</v>
      </c>
      <c r="D41" s="727">
        <v>85.453000000000003</v>
      </c>
      <c r="E41" s="727">
        <v>104.462</v>
      </c>
      <c r="F41" s="727">
        <v>94.191000000000003</v>
      </c>
      <c r="G41" s="727">
        <v>97.636788519999996</v>
      </c>
      <c r="H41" s="727">
        <v>99.188999999999993</v>
      </c>
      <c r="I41" s="727">
        <v>110.217</v>
      </c>
      <c r="J41" s="727">
        <v>148.565</v>
      </c>
      <c r="K41" s="727">
        <v>145.73599999999999</v>
      </c>
      <c r="L41" s="727">
        <v>168.16</v>
      </c>
      <c r="M41" s="727">
        <v>229.91340070496975</v>
      </c>
      <c r="N41" s="727">
        <v>281.00841943662567</v>
      </c>
      <c r="O41" s="727">
        <v>311.22933645599738</v>
      </c>
      <c r="P41" s="727">
        <v>382.95751445015151</v>
      </c>
      <c r="Q41" s="727">
        <v>492.72976816641233</v>
      </c>
      <c r="R41" s="727">
        <v>542.97079562833108</v>
      </c>
      <c r="S41" s="727">
        <v>576.33163772936598</v>
      </c>
      <c r="T41" s="727">
        <v>642.05600000000004</v>
      </c>
      <c r="U41" s="727">
        <v>733.93399999999997</v>
      </c>
      <c r="V41" s="52"/>
    </row>
    <row r="42" spans="1:22" s="78" customFormat="1" ht="15" customHeight="1">
      <c r="A42" s="91">
        <v>28</v>
      </c>
      <c r="B42" s="312" t="s">
        <v>126</v>
      </c>
      <c r="C42" s="288" t="s">
        <v>741</v>
      </c>
      <c r="D42" s="726">
        <v>8231.6970000000001</v>
      </c>
      <c r="E42" s="726">
        <v>8260.723</v>
      </c>
      <c r="F42" s="726">
        <v>8045.6769999999997</v>
      </c>
      <c r="G42" s="726">
        <v>8285.6779999999999</v>
      </c>
      <c r="H42" s="726">
        <v>8082.2820000000002</v>
      </c>
      <c r="I42" s="726">
        <v>8306.6309999999994</v>
      </c>
      <c r="J42" s="726">
        <v>8160.2129999999997</v>
      </c>
      <c r="K42" s="726">
        <v>8152.3860000000004</v>
      </c>
      <c r="L42" s="726">
        <v>8532.9499759999999</v>
      </c>
      <c r="M42" s="726">
        <v>8771.4350488000018</v>
      </c>
      <c r="N42" s="726">
        <v>8959.3073522000013</v>
      </c>
      <c r="O42" s="726">
        <v>8986.1895628000002</v>
      </c>
      <c r="P42" s="726">
        <v>8910.3376726000006</v>
      </c>
      <c r="Q42" s="726">
        <v>8733.0369969999992</v>
      </c>
      <c r="R42" s="726">
        <v>8097.6988162799998</v>
      </c>
      <c r="S42" s="726">
        <v>8167.2659999999996</v>
      </c>
      <c r="T42" s="726">
        <v>8001.8509999999997</v>
      </c>
      <c r="U42" s="726">
        <v>8000.1809999999996</v>
      </c>
      <c r="V42" s="52"/>
    </row>
    <row r="43" spans="1:22" ht="12.75" customHeight="1">
      <c r="A43" s="91">
        <v>29</v>
      </c>
      <c r="B43" s="313" t="s">
        <v>800</v>
      </c>
      <c r="C43" s="270" t="s">
        <v>741</v>
      </c>
      <c r="D43" s="727">
        <v>1936.463</v>
      </c>
      <c r="E43" s="727">
        <v>1990.7280000000001</v>
      </c>
      <c r="F43" s="727">
        <v>1989.587</v>
      </c>
      <c r="G43" s="727">
        <v>2004.296</v>
      </c>
      <c r="H43" s="727">
        <v>2000.242</v>
      </c>
      <c r="I43" s="727">
        <v>2070.5230000000001</v>
      </c>
      <c r="J43" s="727">
        <v>2102.7600000000002</v>
      </c>
      <c r="K43" s="727">
        <v>2102.3609999999999</v>
      </c>
      <c r="L43" s="727">
        <v>2186.5140000000001</v>
      </c>
      <c r="M43" s="727">
        <v>2215.0043999999998</v>
      </c>
      <c r="N43" s="727">
        <v>2234.0663999999997</v>
      </c>
      <c r="O43" s="727">
        <v>2292.9803999999999</v>
      </c>
      <c r="P43" s="727">
        <v>2294.0169999999998</v>
      </c>
      <c r="Q43" s="727">
        <v>2294.1</v>
      </c>
      <c r="R43" s="727">
        <v>2135.4810000000002</v>
      </c>
      <c r="S43" s="727">
        <v>2261.1680000000001</v>
      </c>
      <c r="T43" s="727">
        <v>2191.9209999999998</v>
      </c>
      <c r="U43" s="727">
        <v>2267.3270000000002</v>
      </c>
    </row>
    <row r="44" spans="1:22" ht="12.75" customHeight="1">
      <c r="A44" s="91">
        <v>30</v>
      </c>
      <c r="B44" s="313" t="s">
        <v>1120</v>
      </c>
      <c r="C44" s="270" t="s">
        <v>741</v>
      </c>
      <c r="D44" s="727">
        <v>90.996402877697847</v>
      </c>
      <c r="E44" s="727">
        <v>93.881294964028783</v>
      </c>
      <c r="F44" s="727">
        <v>81.345323741007192</v>
      </c>
      <c r="G44" s="727">
        <v>89.913669064748206</v>
      </c>
      <c r="H44" s="727">
        <v>103.56115107913669</v>
      </c>
      <c r="I44" s="727">
        <v>129.62589928057554</v>
      </c>
      <c r="J44" s="727">
        <v>138.60431654676259</v>
      </c>
      <c r="K44" s="727">
        <v>162.30215827338131</v>
      </c>
      <c r="L44" s="727">
        <v>163.98920863309351</v>
      </c>
      <c r="M44" s="727">
        <v>203.71223021582733</v>
      </c>
      <c r="N44" s="727">
        <v>224.83093525179856</v>
      </c>
      <c r="O44" s="727">
        <v>257.69064748201441</v>
      </c>
      <c r="P44" s="727">
        <v>317.70143884892087</v>
      </c>
      <c r="Q44" s="727">
        <v>335.42086330935251</v>
      </c>
      <c r="R44" s="727">
        <v>341.21942446043164</v>
      </c>
      <c r="S44" s="727">
        <v>377.01438848920861</v>
      </c>
      <c r="T44" s="727">
        <v>445.23381294964031</v>
      </c>
      <c r="U44" s="727">
        <v>516.05395683453241</v>
      </c>
    </row>
    <row r="45" spans="1:22" s="78" customFormat="1" ht="15" customHeight="1">
      <c r="A45" s="91">
        <v>31</v>
      </c>
      <c r="B45" s="312" t="s">
        <v>128</v>
      </c>
      <c r="C45" s="288" t="s">
        <v>741</v>
      </c>
      <c r="D45" s="726">
        <v>3217.8259999999991</v>
      </c>
      <c r="E45" s="726">
        <v>3330.4930000000004</v>
      </c>
      <c r="F45" s="726">
        <v>3280.017788520001</v>
      </c>
      <c r="G45" s="726">
        <v>3227.0429999999997</v>
      </c>
      <c r="H45" s="726">
        <v>3237.1819999999998</v>
      </c>
      <c r="I45" s="726">
        <v>3309.9581980000003</v>
      </c>
      <c r="J45" s="726">
        <v>3369.7992340000001</v>
      </c>
      <c r="K45" s="726">
        <v>3326.0859999999993</v>
      </c>
      <c r="L45" s="726">
        <v>3341.9121479405439</v>
      </c>
      <c r="M45" s="726">
        <v>3368.8588850940032</v>
      </c>
      <c r="N45" s="726">
        <v>3398.1025492478784</v>
      </c>
      <c r="O45" s="726">
        <v>3525.4048273628323</v>
      </c>
      <c r="P45" s="726">
        <v>3471.4006843764109</v>
      </c>
      <c r="Q45" s="726">
        <v>3400.8130459138665</v>
      </c>
      <c r="R45" s="726">
        <v>3143.360493109366</v>
      </c>
      <c r="S45" s="726">
        <v>3290.8430000000008</v>
      </c>
      <c r="T45" s="726">
        <v>3064.3320000000012</v>
      </c>
      <c r="U45" s="726">
        <v>2857.9460000000008</v>
      </c>
    </row>
    <row r="46" spans="1:22" s="78" customFormat="1" ht="15" customHeight="1">
      <c r="A46" s="91">
        <v>32</v>
      </c>
      <c r="B46" s="312" t="s">
        <v>640</v>
      </c>
      <c r="C46" s="288" t="s">
        <v>741</v>
      </c>
      <c r="D46" s="726">
        <v>584.52700000000004</v>
      </c>
      <c r="E46" s="726">
        <v>592.65599999999995</v>
      </c>
      <c r="F46" s="726">
        <v>562.16899999999998</v>
      </c>
      <c r="G46" s="726">
        <v>572.02800000000002</v>
      </c>
      <c r="H46" s="726">
        <v>536.08100000000002</v>
      </c>
      <c r="I46" s="726">
        <v>565.24188599999991</v>
      </c>
      <c r="J46" s="726">
        <v>540.29487400000005</v>
      </c>
      <c r="K46" s="726">
        <v>556.178</v>
      </c>
      <c r="L46" s="726">
        <v>544.59537878743288</v>
      </c>
      <c r="M46" s="726">
        <v>563.94067823000012</v>
      </c>
      <c r="N46" s="726">
        <v>611.12317666811305</v>
      </c>
      <c r="O46" s="726">
        <v>599.8252997984282</v>
      </c>
      <c r="P46" s="726">
        <v>592.41548553918187</v>
      </c>
      <c r="Q46" s="726">
        <v>586.5344060000001</v>
      </c>
      <c r="R46" s="726">
        <v>569.65373099999988</v>
      </c>
      <c r="S46" s="726">
        <v>545.55799999999999</v>
      </c>
      <c r="T46" s="726">
        <v>556.96500000000003</v>
      </c>
      <c r="U46" s="726">
        <v>522.70299999999997</v>
      </c>
    </row>
    <row r="47" spans="1:22" ht="6" customHeight="1">
      <c r="A47" s="265"/>
      <c r="B47" s="287"/>
      <c r="C47" s="270"/>
      <c r="D47" s="726"/>
      <c r="E47" s="726"/>
      <c r="F47" s="726"/>
      <c r="G47" s="726"/>
      <c r="H47" s="726"/>
      <c r="I47" s="726"/>
      <c r="J47" s="726"/>
      <c r="K47" s="726"/>
      <c r="L47" s="726"/>
      <c r="M47" s="726"/>
      <c r="N47" s="726"/>
      <c r="O47" s="726"/>
      <c r="P47" s="726"/>
      <c r="Q47" s="726"/>
      <c r="R47" s="726"/>
      <c r="S47" s="726"/>
      <c r="T47" s="726"/>
      <c r="U47" s="726"/>
    </row>
    <row r="48" spans="1:22" ht="15" customHeight="1">
      <c r="A48" s="91">
        <v>33</v>
      </c>
      <c r="B48" s="312" t="s">
        <v>360</v>
      </c>
      <c r="C48" s="288" t="s">
        <v>741</v>
      </c>
      <c r="D48" s="726">
        <v>22500.669000000002</v>
      </c>
      <c r="E48" s="726">
        <v>23006.66</v>
      </c>
      <c r="F48" s="726">
        <v>22659.60518852</v>
      </c>
      <c r="G48" s="726">
        <v>22806.246999999999</v>
      </c>
      <c r="H48" s="726">
        <v>22405.559000000001</v>
      </c>
      <c r="I48" s="726">
        <v>22707.433141999998</v>
      </c>
      <c r="J48" s="726">
        <v>22838.839196000001</v>
      </c>
      <c r="K48" s="726">
        <v>22579.745999999999</v>
      </c>
      <c r="L48" s="726">
        <v>23133.025828722526</v>
      </c>
      <c r="M48" s="726">
        <v>23362.776188894826</v>
      </c>
      <c r="N48" s="726">
        <v>23517.665672442454</v>
      </c>
      <c r="O48" s="726">
        <v>23822.983247716315</v>
      </c>
      <c r="P48" s="726">
        <v>23107.211368685828</v>
      </c>
      <c r="Q48" s="726">
        <v>23112.723383625038</v>
      </c>
      <c r="R48" s="726">
        <v>21628.564756177402</v>
      </c>
      <c r="S48" s="726">
        <v>22384.021999999997</v>
      </c>
      <c r="T48" s="726">
        <v>21601.185000000001</v>
      </c>
      <c r="U48" s="726">
        <v>21447.239999999998</v>
      </c>
    </row>
    <row r="49" spans="1:26" ht="6" customHeight="1">
      <c r="A49" s="265"/>
      <c r="B49" s="287"/>
      <c r="C49" s="270"/>
      <c r="D49" s="206"/>
      <c r="E49" s="206"/>
      <c r="F49" s="206"/>
      <c r="G49" s="206"/>
      <c r="H49" s="206"/>
      <c r="I49" s="303"/>
      <c r="J49" s="303"/>
      <c r="K49" s="303"/>
      <c r="L49" s="303"/>
      <c r="M49" s="303"/>
      <c r="N49" s="303"/>
      <c r="O49" s="303"/>
      <c r="P49" s="303"/>
      <c r="Q49" s="81"/>
      <c r="R49" s="81"/>
      <c r="S49" s="81"/>
      <c r="T49" s="81"/>
      <c r="U49" s="81"/>
    </row>
    <row r="50" spans="1:26" ht="21" customHeight="1">
      <c r="A50" s="91"/>
      <c r="B50" s="301" t="s">
        <v>129</v>
      </c>
      <c r="C50" s="270"/>
      <c r="D50" s="68"/>
      <c r="E50" s="68"/>
      <c r="F50" s="68"/>
      <c r="G50" s="68"/>
      <c r="H50" s="68"/>
      <c r="I50" s="306"/>
      <c r="J50" s="306"/>
      <c r="K50" s="306"/>
      <c r="L50" s="306"/>
      <c r="M50" s="306"/>
      <c r="N50" s="306"/>
      <c r="O50" s="306"/>
      <c r="P50" s="306"/>
      <c r="Q50" s="81"/>
      <c r="R50" s="81"/>
      <c r="S50" s="81"/>
      <c r="T50" s="81"/>
      <c r="U50" s="81"/>
    </row>
    <row r="51" spans="1:26" ht="6" customHeight="1">
      <c r="A51" s="265"/>
      <c r="B51" s="68"/>
      <c r="C51" s="270"/>
      <c r="D51" s="68"/>
      <c r="E51" s="68"/>
      <c r="F51" s="68"/>
      <c r="G51" s="68"/>
      <c r="H51" s="68"/>
      <c r="I51" s="306"/>
      <c r="J51" s="306"/>
      <c r="K51" s="306"/>
      <c r="L51" s="306"/>
      <c r="M51" s="306"/>
      <c r="N51" s="306"/>
      <c r="O51" s="306"/>
      <c r="P51" s="306"/>
      <c r="Q51" s="81"/>
      <c r="R51" s="81"/>
      <c r="S51" s="81"/>
      <c r="T51" s="81"/>
      <c r="U51" s="81"/>
    </row>
    <row r="52" spans="1:26" ht="12.75" customHeight="1">
      <c r="A52" s="91">
        <v>34</v>
      </c>
      <c r="B52" s="313" t="s">
        <v>130</v>
      </c>
      <c r="C52" s="270" t="s">
        <v>1119</v>
      </c>
      <c r="D52" s="567">
        <v>83.19</v>
      </c>
      <c r="E52" s="567">
        <v>83.84</v>
      </c>
      <c r="F52" s="567">
        <v>85.37</v>
      </c>
      <c r="G52" s="567">
        <v>87.05</v>
      </c>
      <c r="H52" s="567">
        <v>88.78</v>
      </c>
      <c r="I52" s="567">
        <v>91.43</v>
      </c>
      <c r="J52" s="567">
        <v>92.98</v>
      </c>
      <c r="K52" s="567">
        <v>92.99</v>
      </c>
      <c r="L52" s="567">
        <v>92.32</v>
      </c>
      <c r="M52" s="567">
        <v>93.41</v>
      </c>
      <c r="N52" s="567">
        <v>94.07</v>
      </c>
      <c r="O52" s="567">
        <v>97.56</v>
      </c>
      <c r="P52" s="567">
        <v>100.75</v>
      </c>
      <c r="Q52" s="567">
        <v>101.81</v>
      </c>
      <c r="R52" s="567">
        <v>96.07</v>
      </c>
      <c r="S52" s="604">
        <v>100</v>
      </c>
      <c r="T52" s="567">
        <v>103.59</v>
      </c>
      <c r="U52" s="567">
        <v>103.98</v>
      </c>
      <c r="V52" s="425"/>
      <c r="W52" s="20"/>
      <c r="X52" s="20"/>
      <c r="Y52" s="20"/>
      <c r="Z52" s="20"/>
    </row>
    <row r="53" spans="1:26" ht="12.75" customHeight="1">
      <c r="A53" s="91">
        <v>35</v>
      </c>
      <c r="B53" s="313" t="s">
        <v>131</v>
      </c>
      <c r="C53" s="270" t="s">
        <v>132</v>
      </c>
      <c r="D53" s="305">
        <v>81.661000000000001</v>
      </c>
      <c r="E53" s="305">
        <v>81.896000000000001</v>
      </c>
      <c r="F53" s="305">
        <v>82.052000000000007</v>
      </c>
      <c r="G53" s="305">
        <v>82.028999999999996</v>
      </c>
      <c r="H53" s="305">
        <v>82.087000000000003</v>
      </c>
      <c r="I53" s="305">
        <v>82.188000000000002</v>
      </c>
      <c r="J53" s="305">
        <v>82.34</v>
      </c>
      <c r="K53" s="305">
        <v>82.481999999999999</v>
      </c>
      <c r="L53" s="305">
        <v>82.52</v>
      </c>
      <c r="M53" s="305">
        <v>82.501000000000005</v>
      </c>
      <c r="N53" s="305">
        <v>82.463999999999999</v>
      </c>
      <c r="O53" s="305">
        <v>82.366</v>
      </c>
      <c r="P53" s="305">
        <v>82.263000000000005</v>
      </c>
      <c r="Q53" s="305">
        <v>82.12</v>
      </c>
      <c r="R53" s="305">
        <v>81.875</v>
      </c>
      <c r="S53" s="305">
        <v>81.757000000000005</v>
      </c>
      <c r="T53" s="305">
        <v>81.778999999999996</v>
      </c>
      <c r="U53" s="305">
        <v>81.917000000000002</v>
      </c>
      <c r="V53" s="425"/>
      <c r="W53" s="429"/>
      <c r="X53" s="429"/>
      <c r="Y53" s="429"/>
      <c r="Z53" s="20"/>
    </row>
    <row r="54" spans="1:26" ht="12.75" customHeight="1">
      <c r="A54" s="91">
        <v>36</v>
      </c>
      <c r="B54" s="313" t="s">
        <v>107</v>
      </c>
      <c r="C54" s="270" t="s">
        <v>1119</v>
      </c>
      <c r="D54" s="567">
        <v>80.709999999999994</v>
      </c>
      <c r="E54" s="567">
        <v>78.42</v>
      </c>
      <c r="F54" s="567">
        <v>81.56</v>
      </c>
      <c r="G54" s="567">
        <v>82.36</v>
      </c>
      <c r="H54" s="567">
        <v>83.3</v>
      </c>
      <c r="I54" s="567">
        <v>89.36</v>
      </c>
      <c r="J54" s="567">
        <v>90.63</v>
      </c>
      <c r="K54" s="567">
        <v>88.77</v>
      </c>
      <c r="L54" s="567">
        <v>89.67</v>
      </c>
      <c r="M54" s="567">
        <v>93.04</v>
      </c>
      <c r="N54" s="567">
        <v>94.52</v>
      </c>
      <c r="O54" s="567">
        <v>102.45</v>
      </c>
      <c r="P54" s="567">
        <v>106.93</v>
      </c>
      <c r="Q54" s="567">
        <v>104.54</v>
      </c>
      <c r="R54" s="567">
        <v>84.34</v>
      </c>
      <c r="S54" s="604">
        <v>100</v>
      </c>
      <c r="T54" s="567">
        <v>108.94</v>
      </c>
      <c r="U54" s="567">
        <v>108.44</v>
      </c>
      <c r="V54" s="425"/>
      <c r="W54" s="429"/>
    </row>
    <row r="55" spans="1:26" ht="6" customHeight="1">
      <c r="A55" s="265"/>
      <c r="B55" s="300"/>
      <c r="C55" s="270"/>
      <c r="D55" s="305"/>
      <c r="E55" s="305"/>
      <c r="F55" s="305"/>
      <c r="G55" s="305"/>
      <c r="H55" s="305"/>
      <c r="I55" s="305"/>
      <c r="J55" s="305"/>
      <c r="K55" s="305"/>
      <c r="L55" s="305"/>
      <c r="M55" s="305"/>
      <c r="N55" s="305"/>
      <c r="O55" s="305"/>
      <c r="P55" s="305"/>
      <c r="Q55" s="305"/>
      <c r="R55" s="305"/>
      <c r="S55" s="305"/>
      <c r="T55" s="305"/>
      <c r="U55" s="305"/>
      <c r="V55" s="426"/>
    </row>
    <row r="56" spans="1:26" ht="12.75" customHeight="1">
      <c r="A56" s="91">
        <v>37</v>
      </c>
      <c r="B56" s="313" t="s">
        <v>667</v>
      </c>
      <c r="C56" s="270" t="s">
        <v>998</v>
      </c>
      <c r="D56" s="305">
        <v>408.98599999999999</v>
      </c>
      <c r="E56" s="305">
        <v>425.488</v>
      </c>
      <c r="F56" s="305">
        <v>476.214</v>
      </c>
      <c r="G56" s="305">
        <v>507.17099999999999</v>
      </c>
      <c r="H56" s="305">
        <v>543.64599999999996</v>
      </c>
      <c r="I56" s="305">
        <v>646.80600000000004</v>
      </c>
      <c r="J56" s="305">
        <v>656.29</v>
      </c>
      <c r="K56" s="305">
        <v>622.99599999999998</v>
      </c>
      <c r="L56" s="305">
        <v>642.21900000000005</v>
      </c>
      <c r="M56" s="305">
        <v>690.44500000000005</v>
      </c>
      <c r="N56" s="305">
        <v>752.02700000000004</v>
      </c>
      <c r="O56" s="305">
        <v>859.07899999999995</v>
      </c>
      <c r="P56" s="305">
        <v>913.93399999999997</v>
      </c>
      <c r="Q56" s="305">
        <v>960.37699999999995</v>
      </c>
      <c r="R56" s="305">
        <v>808.61500000000001</v>
      </c>
      <c r="S56" s="305">
        <v>956.09799999999996</v>
      </c>
      <c r="T56" s="308">
        <v>1078.9380000000001</v>
      </c>
      <c r="U56" s="308">
        <v>1101.126</v>
      </c>
      <c r="V56" s="425"/>
    </row>
    <row r="57" spans="1:26" ht="12.75" customHeight="1">
      <c r="A57" s="91">
        <v>38</v>
      </c>
      <c r="B57" s="313" t="s">
        <v>134</v>
      </c>
      <c r="C57" s="270" t="s">
        <v>998</v>
      </c>
      <c r="D57" s="305">
        <v>23.44</v>
      </c>
      <c r="E57" s="305">
        <v>28.3</v>
      </c>
      <c r="F57" s="305">
        <v>31.1</v>
      </c>
      <c r="G57" s="305">
        <v>26.12</v>
      </c>
      <c r="H57" s="305">
        <v>29.4</v>
      </c>
      <c r="I57" s="305">
        <v>54.637999999999998</v>
      </c>
      <c r="J57" s="305">
        <v>55.378</v>
      </c>
      <c r="K57" s="305">
        <v>53.386000000000003</v>
      </c>
      <c r="L57" s="305">
        <v>58.228999999999999</v>
      </c>
      <c r="M57" s="305">
        <v>62.966999999999999</v>
      </c>
      <c r="N57" s="305">
        <v>86.188999999999993</v>
      </c>
      <c r="O57" s="305">
        <v>105.675</v>
      </c>
      <c r="P57" s="305">
        <v>100.94199999999999</v>
      </c>
      <c r="Q57" s="305">
        <v>144.357</v>
      </c>
      <c r="R57" s="305">
        <v>110.658</v>
      </c>
      <c r="S57" s="305">
        <v>140.209</v>
      </c>
      <c r="T57" s="305">
        <v>183.83099999999999</v>
      </c>
      <c r="U57" s="305">
        <v>213.631</v>
      </c>
      <c r="V57" s="425"/>
      <c r="X57" s="747"/>
      <c r="Y57" s="20"/>
      <c r="Z57" s="20"/>
    </row>
    <row r="58" spans="1:26" ht="12.75" customHeight="1">
      <c r="A58" s="91">
        <v>39</v>
      </c>
      <c r="B58" s="313" t="s">
        <v>801</v>
      </c>
      <c r="C58" s="270" t="s">
        <v>998</v>
      </c>
      <c r="D58" s="305">
        <v>14.31</v>
      </c>
      <c r="E58" s="305">
        <v>17.54</v>
      </c>
      <c r="F58" s="305">
        <v>18.61</v>
      </c>
      <c r="G58" s="305">
        <v>14.28</v>
      </c>
      <c r="H58" s="305">
        <v>17.03</v>
      </c>
      <c r="I58" s="305">
        <v>33.350999999999999</v>
      </c>
      <c r="J58" s="305">
        <v>33.621000000000002</v>
      </c>
      <c r="K58" s="305">
        <v>32.116999999999997</v>
      </c>
      <c r="L58" s="305">
        <v>36.271000000000001</v>
      </c>
      <c r="M58" s="305">
        <v>38.655999999999999</v>
      </c>
      <c r="N58" s="305">
        <v>53.348999999999997</v>
      </c>
      <c r="O58" s="305">
        <v>67.046000000000006</v>
      </c>
      <c r="P58" s="305">
        <v>62.48</v>
      </c>
      <c r="Q58" s="305">
        <v>85.209000000000003</v>
      </c>
      <c r="R58" s="305">
        <v>56.8</v>
      </c>
      <c r="S58" s="305">
        <v>65.28</v>
      </c>
      <c r="T58" s="305">
        <v>85.963999999999999</v>
      </c>
      <c r="U58" s="305">
        <v>100.914</v>
      </c>
      <c r="V58" s="425"/>
      <c r="X58" s="747"/>
    </row>
    <row r="59" spans="1:26" ht="6" customHeight="1">
      <c r="A59" s="265"/>
      <c r="B59" s="287"/>
      <c r="C59" s="270"/>
      <c r="D59" s="306"/>
      <c r="E59" s="306"/>
      <c r="F59" s="306"/>
      <c r="G59" s="306"/>
      <c r="H59" s="306"/>
      <c r="I59" s="306"/>
      <c r="J59" s="306"/>
      <c r="K59" s="306"/>
      <c r="L59" s="306"/>
      <c r="M59" s="306"/>
      <c r="N59" s="306"/>
      <c r="O59" s="306"/>
      <c r="P59" s="306"/>
      <c r="Q59" s="304"/>
      <c r="R59" s="304"/>
      <c r="S59" s="304"/>
      <c r="T59" s="304"/>
      <c r="U59" s="304"/>
    </row>
    <row r="60" spans="1:26" ht="15" customHeight="1">
      <c r="A60" s="91"/>
      <c r="B60" s="299" t="s">
        <v>135</v>
      </c>
      <c r="C60" s="270"/>
      <c r="D60" s="306"/>
      <c r="E60" s="306"/>
      <c r="F60" s="306"/>
      <c r="G60" s="306"/>
      <c r="H60" s="306"/>
      <c r="I60" s="306"/>
      <c r="J60" s="306"/>
      <c r="K60" s="306"/>
      <c r="L60" s="306"/>
      <c r="M60" s="306"/>
      <c r="N60" s="306"/>
      <c r="O60" s="306"/>
      <c r="P60" s="306"/>
      <c r="Q60" s="304"/>
      <c r="R60" s="304"/>
      <c r="S60" s="304"/>
      <c r="T60" s="304"/>
      <c r="U60" s="304"/>
    </row>
    <row r="61" spans="1:26" ht="6" customHeight="1">
      <c r="A61" s="265"/>
      <c r="B61" s="276"/>
      <c r="C61" s="270"/>
      <c r="D61" s="306"/>
      <c r="E61" s="306"/>
      <c r="F61" s="306"/>
      <c r="G61" s="306"/>
      <c r="H61" s="306"/>
      <c r="I61" s="306"/>
      <c r="J61" s="306"/>
      <c r="K61" s="306"/>
      <c r="L61" s="306"/>
      <c r="M61" s="306"/>
      <c r="N61" s="306"/>
      <c r="O61" s="306"/>
      <c r="P61" s="306"/>
      <c r="Q61" s="304"/>
      <c r="R61" s="304"/>
      <c r="S61" s="304"/>
      <c r="T61" s="304"/>
      <c r="U61" s="304"/>
    </row>
    <row r="62" spans="1:26" ht="12.75" customHeight="1">
      <c r="A62" s="91">
        <v>40</v>
      </c>
      <c r="B62" s="313" t="s">
        <v>136</v>
      </c>
      <c r="C62" s="270" t="s">
        <v>535</v>
      </c>
      <c r="D62" s="567">
        <f t="shared" ref="D62:U62" si="0">(D$25/$N$25)/(D$52/$N$52)*100</f>
        <v>110.83075739910868</v>
      </c>
      <c r="E62" s="567">
        <f t="shared" si="0"/>
        <v>113.64748888929212</v>
      </c>
      <c r="F62" s="567">
        <f t="shared" si="0"/>
        <v>110.61153702833322</v>
      </c>
      <c r="G62" s="567">
        <f t="shared" si="0"/>
        <v>107.78382685376636</v>
      </c>
      <c r="H62" s="567">
        <f t="shared" si="0"/>
        <v>104.24758188057804</v>
      </c>
      <c r="I62" s="567">
        <f t="shared" si="0"/>
        <v>101.77396709705458</v>
      </c>
      <c r="J62" s="567">
        <f t="shared" si="0"/>
        <v>102.00808832629941</v>
      </c>
      <c r="K62" s="567">
        <f t="shared" si="0"/>
        <v>100.25114942089218</v>
      </c>
      <c r="L62" s="567">
        <f t="shared" si="0"/>
        <v>102.18756627193287</v>
      </c>
      <c r="M62" s="567">
        <f t="shared" si="0"/>
        <v>100.93471912643241</v>
      </c>
      <c r="N62" s="604">
        <f>(N$25/$N$25)/(N$52/$N$52)*100</f>
        <v>100</v>
      </c>
      <c r="O62" s="567">
        <f t="shared" si="0"/>
        <v>98.266843421389964</v>
      </c>
      <c r="P62" s="567">
        <v>91.060786224209068</v>
      </c>
      <c r="Q62" s="567">
        <f t="shared" si="0"/>
        <v>91.263625350952381</v>
      </c>
      <c r="R62" s="567">
        <f t="shared" si="0"/>
        <v>91.007365015192448</v>
      </c>
      <c r="S62" s="567">
        <f t="shared" si="0"/>
        <v>91.862709208116783</v>
      </c>
      <c r="T62" s="567">
        <f t="shared" si="0"/>
        <v>84.82786700667458</v>
      </c>
      <c r="U62" s="567">
        <f t="shared" si="0"/>
        <v>83.563425952936825</v>
      </c>
    </row>
    <row r="63" spans="1:26" ht="12.75" customHeight="1">
      <c r="A63" s="91">
        <v>41</v>
      </c>
      <c r="B63" s="313" t="s">
        <v>137</v>
      </c>
      <c r="C63" s="270" t="s">
        <v>535</v>
      </c>
      <c r="D63" s="567">
        <f t="shared" ref="D63:U63" si="1">(D$27/$N$27)/(D$52/$N$52)*100</f>
        <v>115.08485068959618</v>
      </c>
      <c r="E63" s="567">
        <f t="shared" si="1"/>
        <v>118.65492463989231</v>
      </c>
      <c r="F63" s="567">
        <f t="shared" si="1"/>
        <v>114.70502921446256</v>
      </c>
      <c r="G63" s="567">
        <f t="shared" si="1"/>
        <v>111.57952410289364</v>
      </c>
      <c r="H63" s="567">
        <f t="shared" si="1"/>
        <v>107.58262330945027</v>
      </c>
      <c r="I63" s="567">
        <f t="shared" si="1"/>
        <v>103.72877435265148</v>
      </c>
      <c r="J63" s="567">
        <f t="shared" si="1"/>
        <v>104.43840294680919</v>
      </c>
      <c r="K63" s="567">
        <f t="shared" si="1"/>
        <v>101.89832328573939</v>
      </c>
      <c r="L63" s="567">
        <f t="shared" si="1"/>
        <v>104.12662756850773</v>
      </c>
      <c r="M63" s="567">
        <f t="shared" si="1"/>
        <v>102.06883525379671</v>
      </c>
      <c r="N63" s="604">
        <f>(N$27/$N$27)/(N$52/$N$52)*100</f>
        <v>100</v>
      </c>
      <c r="O63" s="567">
        <f t="shared" si="1"/>
        <v>98.109678884908973</v>
      </c>
      <c r="P63" s="567">
        <v>89.989612798467462</v>
      </c>
      <c r="Q63" s="567">
        <f t="shared" si="1"/>
        <v>92.388882393777578</v>
      </c>
      <c r="R63" s="567">
        <f t="shared" si="1"/>
        <v>92.630984686741996</v>
      </c>
      <c r="S63" s="567">
        <f t="shared" si="1"/>
        <v>95.610804552392722</v>
      </c>
      <c r="T63" s="567">
        <f t="shared" si="1"/>
        <v>88.050785471896447</v>
      </c>
      <c r="U63" s="567">
        <f t="shared" si="1"/>
        <v>88.087685973447634</v>
      </c>
    </row>
    <row r="64" spans="1:26" ht="12.75" customHeight="1">
      <c r="A64" s="91">
        <v>42</v>
      </c>
      <c r="B64" s="313" t="s">
        <v>359</v>
      </c>
      <c r="C64" s="270" t="s">
        <v>535</v>
      </c>
      <c r="D64" s="567">
        <f t="shared" ref="D64:U64" si="2">(D$28/$N$28)/(D$54/$N$54)*100</f>
        <v>115.26653042123134</v>
      </c>
      <c r="E64" s="567">
        <f t="shared" si="2"/>
        <v>116.25219528866711</v>
      </c>
      <c r="F64" s="567">
        <f t="shared" si="2"/>
        <v>112.5046233122724</v>
      </c>
      <c r="G64" s="567">
        <f t="shared" si="2"/>
        <v>109.43177915098086</v>
      </c>
      <c r="H64" s="567">
        <f t="shared" si="2"/>
        <v>107.61568586118015</v>
      </c>
      <c r="I64" s="567">
        <f t="shared" si="2"/>
        <v>101.8945278067424</v>
      </c>
      <c r="J64" s="567">
        <f t="shared" si="2"/>
        <v>98.143616153904844</v>
      </c>
      <c r="K64" s="567">
        <f t="shared" si="2"/>
        <v>98.3670717980836</v>
      </c>
      <c r="L64" s="567">
        <f t="shared" si="2"/>
        <v>106.71163039511411</v>
      </c>
      <c r="M64" s="567">
        <f t="shared" si="2"/>
        <v>104.3234079450515</v>
      </c>
      <c r="N64" s="604">
        <f>(N$28/$N$28)/(N$54/$N$54)*100</f>
        <v>100</v>
      </c>
      <c r="O64" s="567">
        <f t="shared" si="2"/>
        <v>92.691406324880205</v>
      </c>
      <c r="P64" s="567">
        <v>91.359303880809762</v>
      </c>
      <c r="Q64" s="567">
        <f t="shared" si="2"/>
        <v>93.047589406529738</v>
      </c>
      <c r="R64" s="567">
        <f t="shared" si="2"/>
        <v>102.14511929352142</v>
      </c>
      <c r="S64" s="567">
        <f t="shared" si="2"/>
        <v>97.477571382140226</v>
      </c>
      <c r="T64" s="567">
        <f t="shared" si="2"/>
        <v>90.918955485233255</v>
      </c>
      <c r="U64" s="567">
        <f t="shared" si="2"/>
        <v>89.712757511967169</v>
      </c>
    </row>
    <row r="65" spans="1:21" ht="6" customHeight="1">
      <c r="A65" s="265"/>
      <c r="B65" s="276"/>
      <c r="C65" s="270"/>
      <c r="D65" s="306"/>
      <c r="E65" s="306"/>
      <c r="F65" s="306"/>
      <c r="G65" s="306"/>
      <c r="H65" s="306"/>
      <c r="I65" s="306"/>
      <c r="J65" s="306"/>
      <c r="K65" s="306"/>
      <c r="L65" s="306"/>
      <c r="M65" s="306"/>
      <c r="N65" s="306"/>
      <c r="O65" s="306"/>
      <c r="P65" s="306"/>
      <c r="Q65" s="304"/>
      <c r="R65" s="304"/>
      <c r="S65" s="304"/>
      <c r="T65" s="304"/>
      <c r="U65" s="304"/>
    </row>
    <row r="66" spans="1:21" ht="15" customHeight="1">
      <c r="A66" s="91"/>
      <c r="B66" s="299" t="s">
        <v>138</v>
      </c>
      <c r="C66" s="270"/>
      <c r="D66" s="306"/>
      <c r="E66" s="306"/>
      <c r="F66" s="306"/>
      <c r="G66" s="306"/>
      <c r="H66" s="306"/>
      <c r="I66" s="306"/>
      <c r="J66" s="306"/>
      <c r="K66" s="306"/>
      <c r="L66" s="306"/>
      <c r="M66" s="306"/>
      <c r="N66" s="306"/>
      <c r="O66" s="306"/>
      <c r="P66" s="306"/>
      <c r="Q66" s="304"/>
      <c r="R66" s="304"/>
      <c r="S66" s="304"/>
      <c r="T66" s="304"/>
      <c r="U66" s="304"/>
    </row>
    <row r="67" spans="1:21" ht="12.75" customHeight="1">
      <c r="A67" s="91">
        <v>43</v>
      </c>
      <c r="B67" s="313" t="s">
        <v>630</v>
      </c>
      <c r="C67" s="203" t="s">
        <v>743</v>
      </c>
      <c r="D67" s="305">
        <f t="shared" ref="D67:O67" si="3">D25/D$53</f>
        <v>174.73423053844553</v>
      </c>
      <c r="E67" s="305">
        <f t="shared" si="3"/>
        <v>180.05686480414184</v>
      </c>
      <c r="F67" s="305">
        <f t="shared" si="3"/>
        <v>178.10569137278796</v>
      </c>
      <c r="G67" s="305">
        <f t="shared" si="3"/>
        <v>177.0175060039742</v>
      </c>
      <c r="H67" s="305">
        <f t="shared" si="3"/>
        <v>174.48898120287012</v>
      </c>
      <c r="I67" s="305">
        <f t="shared" si="3"/>
        <v>175.21781941402637</v>
      </c>
      <c r="J67" s="305">
        <f t="shared" si="3"/>
        <v>178.26847456886082</v>
      </c>
      <c r="K67" s="305">
        <f t="shared" si="3"/>
        <v>174.91525423728814</v>
      </c>
      <c r="L67" s="305">
        <f t="shared" si="3"/>
        <v>176.92772482698166</v>
      </c>
      <c r="M67" s="305">
        <f t="shared" si="3"/>
        <v>176.86259730300026</v>
      </c>
      <c r="N67" s="305">
        <f t="shared" si="3"/>
        <v>176.54198583918378</v>
      </c>
      <c r="O67" s="305">
        <f t="shared" si="3"/>
        <v>180.13250230576102</v>
      </c>
      <c r="P67" s="305">
        <v>172.57909018739687</v>
      </c>
      <c r="Q67" s="305">
        <f>Q25/Q$53</f>
        <v>175.10577674896538</v>
      </c>
      <c r="R67" s="305">
        <f>R25/R$53</f>
        <v>165.26248476210566</v>
      </c>
      <c r="S67" s="305">
        <f>S25/S$53</f>
        <v>173.89038247489509</v>
      </c>
      <c r="T67" s="305">
        <f>T25/T$53</f>
        <v>166.29371843627339</v>
      </c>
      <c r="U67" s="305">
        <f>U25/U$53</f>
        <v>164.15468095755458</v>
      </c>
    </row>
    <row r="68" spans="1:21" ht="12.75" customHeight="1">
      <c r="A68" s="91">
        <v>44</v>
      </c>
      <c r="B68" s="313" t="s">
        <v>77</v>
      </c>
      <c r="C68" s="203" t="s">
        <v>743</v>
      </c>
      <c r="D68" s="305">
        <f t="shared" ref="D68:O68" si="4">D32/D$53</f>
        <v>32.512190641799634</v>
      </c>
      <c r="E68" s="305">
        <f t="shared" si="4"/>
        <v>35.293604083227507</v>
      </c>
      <c r="F68" s="305">
        <f t="shared" si="4"/>
        <v>34.782881587286113</v>
      </c>
      <c r="G68" s="305">
        <f t="shared" si="4"/>
        <v>33.912860086067127</v>
      </c>
      <c r="H68" s="305">
        <f t="shared" si="4"/>
        <v>31.825477846674868</v>
      </c>
      <c r="I68" s="305">
        <f t="shared" si="4"/>
        <v>31.442850537791404</v>
      </c>
      <c r="J68" s="305">
        <f t="shared" si="4"/>
        <v>34.268617925674029</v>
      </c>
      <c r="K68" s="305">
        <f t="shared" si="4"/>
        <v>32.597245459615436</v>
      </c>
      <c r="L68" s="305">
        <f t="shared" si="4"/>
        <v>33.321128574890942</v>
      </c>
      <c r="M68" s="305">
        <f t="shared" si="4"/>
        <v>31.928709579277822</v>
      </c>
      <c r="N68" s="305">
        <f t="shared" si="4"/>
        <v>31.416829434504709</v>
      </c>
      <c r="O68" s="305">
        <f t="shared" si="4"/>
        <v>31.835951902901016</v>
      </c>
      <c r="P68" s="305">
        <v>27.455432666236607</v>
      </c>
      <c r="Q68" s="305">
        <f>Q32/Q$53</f>
        <v>31.151272355198671</v>
      </c>
      <c r="R68" s="305">
        <f>R32/R$53</f>
        <v>30.262211280119818</v>
      </c>
      <c r="S68" s="305">
        <f>S32/S$53</f>
        <v>32.727032547671762</v>
      </c>
      <c r="T68" s="305">
        <f>T32/T$53</f>
        <v>28.533547732302917</v>
      </c>
      <c r="U68" s="305">
        <f>U32/U$53</f>
        <v>29.63314086209212</v>
      </c>
    </row>
    <row r="69" spans="1:21" ht="12.75" customHeight="1">
      <c r="A69" s="91">
        <v>45</v>
      </c>
      <c r="B69" s="313" t="s">
        <v>77</v>
      </c>
      <c r="C69" s="203" t="s">
        <v>139</v>
      </c>
      <c r="D69" s="565">
        <f t="shared" ref="D69:U69" si="5">D68*3.6*100</f>
        <v>11704.388631047868</v>
      </c>
      <c r="E69" s="565">
        <f t="shared" si="5"/>
        <v>12705.697469961904</v>
      </c>
      <c r="F69" s="565">
        <f t="shared" si="5"/>
        <v>12521.837371423002</v>
      </c>
      <c r="G69" s="565">
        <f t="shared" si="5"/>
        <v>12208.629630984165</v>
      </c>
      <c r="H69" s="565">
        <f t="shared" si="5"/>
        <v>11457.172024802952</v>
      </c>
      <c r="I69" s="565">
        <f t="shared" si="5"/>
        <v>11319.426193604906</v>
      </c>
      <c r="J69" s="565">
        <f t="shared" si="5"/>
        <v>12336.702453242651</v>
      </c>
      <c r="K69" s="565">
        <f t="shared" si="5"/>
        <v>11735.008365461557</v>
      </c>
      <c r="L69" s="565">
        <f t="shared" si="5"/>
        <v>11995.606286960739</v>
      </c>
      <c r="M69" s="565">
        <f t="shared" si="5"/>
        <v>11494.335448540016</v>
      </c>
      <c r="N69" s="565">
        <f t="shared" si="5"/>
        <v>11310.058596421695</v>
      </c>
      <c r="O69" s="565">
        <f t="shared" si="5"/>
        <v>11460.942685044365</v>
      </c>
      <c r="P69" s="565">
        <v>9883.9557598451793</v>
      </c>
      <c r="Q69" s="565">
        <f t="shared" si="5"/>
        <v>11214.458047871522</v>
      </c>
      <c r="R69" s="565">
        <f t="shared" si="5"/>
        <v>10894.396060843133</v>
      </c>
      <c r="S69" s="565">
        <f t="shared" si="5"/>
        <v>11781.731717161834</v>
      </c>
      <c r="T69" s="565">
        <f t="shared" ref="T69" si="6">T68*3.6*100</f>
        <v>10272.077183629051</v>
      </c>
      <c r="U69" s="565">
        <f t="shared" si="5"/>
        <v>10667.930710353163</v>
      </c>
    </row>
    <row r="70" spans="1:21" ht="6" customHeight="1">
      <c r="A70" s="265"/>
      <c r="B70" s="276"/>
      <c r="C70" s="203"/>
      <c r="D70" s="306"/>
      <c r="E70" s="306"/>
      <c r="F70" s="306"/>
      <c r="G70" s="306"/>
      <c r="H70" s="306"/>
      <c r="I70" s="306"/>
      <c r="J70" s="306"/>
      <c r="K70" s="306"/>
      <c r="L70" s="306"/>
      <c r="M70" s="306"/>
      <c r="N70" s="306"/>
      <c r="O70" s="306"/>
      <c r="P70" s="306"/>
      <c r="Q70" s="304"/>
      <c r="R70" s="304"/>
      <c r="S70" s="304"/>
      <c r="T70" s="304"/>
      <c r="U70" s="304"/>
    </row>
    <row r="71" spans="1:21" ht="15" customHeight="1">
      <c r="A71" s="91"/>
      <c r="B71" s="299" t="s">
        <v>140</v>
      </c>
      <c r="C71" s="203"/>
      <c r="D71" s="306"/>
      <c r="E71" s="306"/>
      <c r="F71" s="306"/>
      <c r="G71" s="306"/>
      <c r="H71" s="306"/>
      <c r="I71" s="306"/>
      <c r="J71" s="306"/>
      <c r="K71" s="306"/>
      <c r="L71" s="306"/>
      <c r="M71" s="306"/>
      <c r="N71" s="306"/>
      <c r="O71" s="306"/>
      <c r="P71" s="306"/>
      <c r="Q71" s="304"/>
      <c r="R71" s="304"/>
      <c r="S71" s="304"/>
      <c r="T71" s="304"/>
      <c r="U71" s="304"/>
    </row>
    <row r="72" spans="1:21" ht="12.75" customHeight="1">
      <c r="A72" s="91">
        <v>46</v>
      </c>
      <c r="B72" s="313" t="s">
        <v>141</v>
      </c>
      <c r="C72" s="203" t="s">
        <v>38</v>
      </c>
      <c r="D72" s="567">
        <f t="shared" ref="D72:O72" si="7">D27*100/D25</f>
        <v>65.331945426762346</v>
      </c>
      <c r="E72" s="305">
        <f t="shared" si="7"/>
        <v>65.689152205112492</v>
      </c>
      <c r="F72" s="305">
        <f t="shared" si="7"/>
        <v>65.24538014009245</v>
      </c>
      <c r="G72" s="305">
        <f t="shared" si="7"/>
        <v>65.132633576549253</v>
      </c>
      <c r="H72" s="305">
        <f t="shared" si="7"/>
        <v>64.929771308618825</v>
      </c>
      <c r="I72" s="567">
        <f t="shared" si="7"/>
        <v>64.12542789590394</v>
      </c>
      <c r="J72" s="567">
        <f t="shared" si="7"/>
        <v>64.415939664548688</v>
      </c>
      <c r="K72" s="567">
        <f t="shared" si="7"/>
        <v>63.950715862084266</v>
      </c>
      <c r="L72" s="567">
        <f t="shared" si="7"/>
        <v>64.110841884200397</v>
      </c>
      <c r="M72" s="567">
        <f t="shared" si="7"/>
        <v>63.623903863659386</v>
      </c>
      <c r="N72" s="567">
        <f t="shared" si="7"/>
        <v>62.916960404588544</v>
      </c>
      <c r="O72" s="567">
        <f t="shared" si="7"/>
        <v>62.816333228885171</v>
      </c>
      <c r="P72" s="567">
        <v>61.957724528850306</v>
      </c>
      <c r="Q72" s="567">
        <f>Q27*100/Q25</f>
        <v>63.692710354649876</v>
      </c>
      <c r="R72" s="567">
        <f>R27*100/R25</f>
        <v>64.039432355841498</v>
      </c>
      <c r="S72" s="567">
        <f>S27*100/S25</f>
        <v>65.484038693496601</v>
      </c>
      <c r="T72" s="567">
        <f>T27*100/T25</f>
        <v>65.307404024344123</v>
      </c>
      <c r="U72" s="567">
        <f>U27*100/U25</f>
        <v>66.323387143612592</v>
      </c>
    </row>
    <row r="73" spans="1:21" ht="12.75" customHeight="1">
      <c r="A73" s="91">
        <v>47</v>
      </c>
      <c r="B73" s="313" t="s">
        <v>142</v>
      </c>
      <c r="C73" s="203" t="s">
        <v>38</v>
      </c>
      <c r="D73" s="567">
        <f>'3.2.4'!C41</f>
        <v>38.135651435387274</v>
      </c>
      <c r="E73" s="305">
        <f>'3.2.4'!D41</f>
        <v>38.808708630652397</v>
      </c>
      <c r="F73" s="305">
        <f>'3.2.4'!E41</f>
        <v>39.11847531430994</v>
      </c>
      <c r="G73" s="305">
        <f>'3.2.4'!F41</f>
        <v>39.576854521054905</v>
      </c>
      <c r="H73" s="305">
        <f>'3.2.4'!G41</f>
        <v>39.516079345637543</v>
      </c>
      <c r="I73" s="567">
        <f>'3.2.4'!H41</f>
        <v>39.549304974882389</v>
      </c>
      <c r="J73" s="567">
        <f>'3.2.4'!I41</f>
        <v>39.771804511685694</v>
      </c>
      <c r="K73" s="567">
        <f>'3.2.4'!J41</f>
        <v>39.773001683292712</v>
      </c>
      <c r="L73" s="567">
        <f>'3.2.4'!K41</f>
        <v>41.446365960613733</v>
      </c>
      <c r="M73" s="567">
        <f>'3.2.4'!L41</f>
        <v>41.478772064144735</v>
      </c>
      <c r="N73" s="567">
        <f>'3.2.4'!M41</f>
        <v>41.294783227870035</v>
      </c>
      <c r="O73" s="567">
        <f>'3.2.4'!N41</f>
        <v>40.69342183678949</v>
      </c>
      <c r="P73" s="567">
        <v>40.567314064654575</v>
      </c>
      <c r="Q73" s="567">
        <f>'3.2.4'!P41</f>
        <v>41.491269618866951</v>
      </c>
      <c r="R73" s="567">
        <f>'3.2.4'!Q41</f>
        <v>41.255377807280539</v>
      </c>
      <c r="S73" s="567">
        <f>'3.2.4'!R41</f>
        <v>42.010943871431998</v>
      </c>
      <c r="T73" s="567">
        <f>'3.2.4'!T41</f>
        <v>42.034782598261415</v>
      </c>
      <c r="U73" s="567">
        <f>'3.2.4'!T41</f>
        <v>42.034782598261415</v>
      </c>
    </row>
    <row r="74" spans="1:21" ht="12.75" customHeight="1">
      <c r="A74" s="265"/>
      <c r="B74" s="68"/>
      <c r="C74" s="203"/>
      <c r="D74" s="567"/>
      <c r="E74" s="305"/>
      <c r="F74" s="305"/>
      <c r="G74" s="305"/>
      <c r="H74" s="305"/>
      <c r="I74" s="305"/>
      <c r="J74" s="305"/>
      <c r="K74" s="305"/>
      <c r="L74" s="305"/>
      <c r="M74" s="305"/>
      <c r="N74" s="305"/>
      <c r="O74" s="305"/>
      <c r="P74" s="305"/>
      <c r="Q74" s="304"/>
      <c r="R74" s="304"/>
      <c r="S74" s="304"/>
      <c r="T74" s="304"/>
      <c r="U74" s="304"/>
    </row>
    <row r="75" spans="1:21" ht="15" customHeight="1">
      <c r="A75" s="91"/>
      <c r="B75" s="297" t="s">
        <v>789</v>
      </c>
      <c r="C75" s="203"/>
      <c r="D75" s="567"/>
      <c r="E75" s="305"/>
      <c r="F75" s="305"/>
      <c r="G75" s="305"/>
      <c r="H75" s="305"/>
      <c r="I75" s="305"/>
      <c r="J75" s="305"/>
      <c r="K75" s="305"/>
      <c r="L75" s="305"/>
      <c r="M75" s="305"/>
      <c r="N75" s="305"/>
      <c r="O75" s="305"/>
      <c r="P75" s="305"/>
      <c r="Q75" s="304"/>
      <c r="R75" s="304"/>
      <c r="S75" s="304"/>
      <c r="T75" s="304"/>
      <c r="U75" s="304"/>
    </row>
    <row r="76" spans="1:21" s="50" customFormat="1" ht="12.75" customHeight="1">
      <c r="A76" s="91">
        <v>48</v>
      </c>
      <c r="B76" s="313" t="s">
        <v>1123</v>
      </c>
      <c r="C76" s="203" t="s">
        <v>38</v>
      </c>
      <c r="D76" s="567">
        <f>D17*100/D25</f>
        <v>75.821544817664517</v>
      </c>
      <c r="E76" s="305">
        <f t="shared" ref="E76:O76" si="8">E17*100/E25</f>
        <v>77.881541200128552</v>
      </c>
      <c r="F76" s="305">
        <f t="shared" si="8"/>
        <v>79.375886143414547</v>
      </c>
      <c r="G76" s="305">
        <f t="shared" si="8"/>
        <v>81.233910324037581</v>
      </c>
      <c r="H76" s="305">
        <f t="shared" si="8"/>
        <v>81.355516618159385</v>
      </c>
      <c r="I76" s="567">
        <f t="shared" si="8"/>
        <v>82.662575894169962</v>
      </c>
      <c r="J76" s="567">
        <f t="shared" si="8"/>
        <v>82.967927906759527</v>
      </c>
      <c r="K76" s="567">
        <f t="shared" si="8"/>
        <v>82.322538565614209</v>
      </c>
      <c r="L76" s="567">
        <f t="shared" si="8"/>
        <v>83.383080490844677</v>
      </c>
      <c r="M76" s="567">
        <f t="shared" si="8"/>
        <v>86.007758271968171</v>
      </c>
      <c r="N76" s="567">
        <f t="shared" si="8"/>
        <v>87.567322318429675</v>
      </c>
      <c r="O76" s="567">
        <f t="shared" si="8"/>
        <v>87.449736438879029</v>
      </c>
      <c r="P76" s="567">
        <v>84.148700981258159</v>
      </c>
      <c r="Q76" s="567">
        <f>Q17*100/Q25</f>
        <v>85.642694524104584</v>
      </c>
      <c r="R76" s="567">
        <f>R17*100/R25</f>
        <v>84.30750131888216</v>
      </c>
      <c r="S76" s="567">
        <f>S17*100/S25</f>
        <v>83.535210142173085</v>
      </c>
      <c r="T76" s="567">
        <f>T17*100/T25</f>
        <v>82.39201272650557</v>
      </c>
      <c r="U76" s="567">
        <f>U17*100/U25</f>
        <v>83.349541338369974</v>
      </c>
    </row>
    <row r="77" spans="1:21" ht="12.75" customHeight="1">
      <c r="A77" s="91">
        <v>49</v>
      </c>
      <c r="B77" s="313" t="s">
        <v>72</v>
      </c>
      <c r="C77" s="203" t="s">
        <v>38</v>
      </c>
      <c r="D77" s="567">
        <f>D17*100/D48</f>
        <v>48.082814782084917</v>
      </c>
      <c r="E77" s="305">
        <f t="shared" ref="E77:O77" si="9">E17*100/E48</f>
        <v>49.917558654754757</v>
      </c>
      <c r="F77" s="305">
        <f t="shared" si="9"/>
        <v>51.192132005357522</v>
      </c>
      <c r="G77" s="305">
        <f t="shared" si="9"/>
        <v>51.721030645682305</v>
      </c>
      <c r="H77" s="305">
        <f t="shared" si="9"/>
        <v>52.008414518914705</v>
      </c>
      <c r="I77" s="567">
        <f t="shared" si="9"/>
        <v>52.423688426421272</v>
      </c>
      <c r="J77" s="567">
        <f t="shared" si="9"/>
        <v>53.323865961335521</v>
      </c>
      <c r="K77" s="567">
        <f t="shared" si="9"/>
        <v>52.600100107414846</v>
      </c>
      <c r="L77" s="567">
        <f t="shared" si="9"/>
        <v>52.626029513547145</v>
      </c>
      <c r="M77" s="567">
        <f t="shared" si="9"/>
        <v>53.716584514370858</v>
      </c>
      <c r="N77" s="567">
        <f t="shared" si="9"/>
        <v>54.20761027952242</v>
      </c>
      <c r="O77" s="567">
        <f t="shared" si="9"/>
        <v>54.463107489626971</v>
      </c>
      <c r="P77" s="567">
        <v>51.700244588560189</v>
      </c>
      <c r="Q77" s="567">
        <f>Q17*100/Q48</f>
        <v>53.282993445707937</v>
      </c>
      <c r="R77" s="567">
        <f>R17*100/R48</f>
        <v>52.742912483256831</v>
      </c>
      <c r="S77" s="567">
        <f>S17*100/S48</f>
        <v>53.055688562135977</v>
      </c>
      <c r="T77" s="567">
        <f>T17*100/T48</f>
        <v>51.871066332703506</v>
      </c>
      <c r="U77" s="567">
        <f>U17*100/U48</f>
        <v>52.258761500314264</v>
      </c>
    </row>
    <row r="78" spans="1:21" ht="15" customHeight="1">
      <c r="A78" s="266"/>
      <c r="B78" s="107" t="s">
        <v>754</v>
      </c>
      <c r="C78" s="149"/>
      <c r="D78" s="262"/>
      <c r="E78" s="262"/>
      <c r="F78" s="262"/>
      <c r="G78" s="262"/>
      <c r="H78" s="262"/>
      <c r="I78" s="262"/>
      <c r="J78" s="262"/>
      <c r="K78" s="262"/>
      <c r="L78" s="262"/>
      <c r="M78" s="262"/>
      <c r="N78" s="262"/>
      <c r="O78" s="262"/>
      <c r="P78" s="262"/>
    </row>
    <row r="79" spans="1:21" ht="12.75" customHeight="1">
      <c r="A79" s="266"/>
      <c r="B79" s="21" t="s">
        <v>744</v>
      </c>
      <c r="C79" s="149"/>
      <c r="D79" s="262"/>
      <c r="E79" s="262"/>
      <c r="F79" s="262"/>
      <c r="G79" s="262"/>
      <c r="H79" s="262"/>
      <c r="I79" s="262"/>
      <c r="J79" s="262"/>
      <c r="K79" s="262"/>
      <c r="L79" s="262"/>
      <c r="M79" s="262"/>
      <c r="N79" s="262"/>
      <c r="O79" s="262"/>
      <c r="P79" s="262"/>
      <c r="R79" s="78"/>
    </row>
    <row r="80" spans="1:21" ht="12.75" customHeight="1">
      <c r="A80" s="266"/>
      <c r="B80" s="742" t="s">
        <v>377</v>
      </c>
      <c r="C80" s="742"/>
      <c r="D80" s="742"/>
      <c r="E80" s="742"/>
      <c r="F80" s="742"/>
      <c r="G80" s="742"/>
      <c r="H80" s="742"/>
      <c r="I80" s="742"/>
      <c r="J80" s="742"/>
      <c r="K80" s="742"/>
      <c r="L80" s="742"/>
      <c r="M80" s="742"/>
      <c r="N80" s="742"/>
      <c r="O80" s="262"/>
      <c r="P80" s="262"/>
    </row>
    <row r="81" spans="1:21" ht="12.75" customHeight="1">
      <c r="A81" s="266"/>
      <c r="B81" s="742" t="s">
        <v>378</v>
      </c>
      <c r="C81" s="742"/>
      <c r="D81" s="742"/>
      <c r="E81" s="742"/>
      <c r="F81" s="742"/>
      <c r="G81" s="742"/>
      <c r="H81" s="742"/>
      <c r="I81" s="742"/>
      <c r="J81" s="742"/>
      <c r="K81" s="742"/>
      <c r="L81" s="742"/>
      <c r="M81" s="742"/>
      <c r="N81" s="742"/>
      <c r="O81" s="742"/>
      <c r="P81" s="742"/>
      <c r="Q81" s="742"/>
      <c r="R81" s="742"/>
      <c r="S81" s="742"/>
      <c r="T81" s="659"/>
    </row>
    <row r="82" spans="1:21" ht="12.75" customHeight="1">
      <c r="A82" s="266"/>
      <c r="B82" s="15" t="s">
        <v>379</v>
      </c>
      <c r="C82" s="149"/>
      <c r="D82" s="262"/>
      <c r="E82" s="262"/>
      <c r="F82" s="262"/>
      <c r="G82" s="262"/>
      <c r="H82" s="262"/>
      <c r="I82" s="262"/>
      <c r="J82" s="262"/>
      <c r="K82" s="262"/>
      <c r="L82" s="262"/>
      <c r="M82" s="262"/>
      <c r="N82" s="262"/>
      <c r="O82" s="262"/>
      <c r="P82" s="262"/>
    </row>
    <row r="83" spans="1:21" ht="12.75" customHeight="1">
      <c r="A83" s="266"/>
      <c r="B83" s="15" t="s">
        <v>380</v>
      </c>
      <c r="C83" s="149"/>
      <c r="D83" s="262"/>
      <c r="E83" s="262"/>
      <c r="F83" s="262"/>
      <c r="G83" s="262"/>
      <c r="H83" s="262"/>
      <c r="I83" s="262"/>
      <c r="J83" s="262"/>
      <c r="K83" s="262"/>
      <c r="L83" s="262"/>
      <c r="M83" s="262"/>
      <c r="N83" s="262"/>
      <c r="O83" s="262"/>
      <c r="P83" s="262"/>
    </row>
    <row r="84" spans="1:21" ht="12.75" customHeight="1">
      <c r="A84" s="266"/>
      <c r="B84" s="742" t="s">
        <v>1121</v>
      </c>
      <c r="C84" s="742"/>
      <c r="D84" s="742"/>
      <c r="E84" s="742"/>
      <c r="F84" s="742"/>
      <c r="G84" s="742"/>
      <c r="H84" s="742"/>
      <c r="I84" s="742"/>
      <c r="J84" s="742"/>
      <c r="K84" s="742"/>
      <c r="L84" s="742"/>
      <c r="M84" s="742"/>
      <c r="N84" s="742"/>
      <c r="O84" s="742"/>
      <c r="P84" s="262"/>
    </row>
    <row r="85" spans="1:21" ht="12.75" customHeight="1">
      <c r="A85" s="266"/>
      <c r="B85" s="162" t="s">
        <v>381</v>
      </c>
      <c r="C85" s="149"/>
      <c r="D85" s="262"/>
      <c r="E85" s="262"/>
      <c r="F85" s="262"/>
      <c r="G85" s="262"/>
      <c r="H85" s="262"/>
      <c r="I85" s="262"/>
      <c r="J85" s="262"/>
      <c r="K85" s="262"/>
      <c r="L85" s="262"/>
      <c r="M85" s="262"/>
      <c r="N85" s="262"/>
      <c r="O85" s="262"/>
      <c r="P85" s="262"/>
    </row>
    <row r="86" spans="1:21" ht="12.75" customHeight="1">
      <c r="A86" s="266"/>
      <c r="B86" s="659" t="s">
        <v>1124</v>
      </c>
      <c r="C86" s="149"/>
      <c r="D86" s="262"/>
      <c r="E86" s="262"/>
      <c r="F86" s="262"/>
      <c r="G86" s="262"/>
      <c r="H86" s="262"/>
      <c r="I86" s="262"/>
      <c r="J86" s="262"/>
      <c r="K86" s="262"/>
      <c r="L86" s="262"/>
      <c r="M86" s="262"/>
      <c r="N86" s="262"/>
      <c r="O86" s="262"/>
      <c r="P86" s="262"/>
    </row>
    <row r="87" spans="1:21" ht="12.75" customHeight="1">
      <c r="A87" s="266"/>
      <c r="B87" s="15"/>
      <c r="C87" s="149"/>
      <c r="D87" s="262"/>
      <c r="E87" s="262"/>
      <c r="F87" s="262"/>
      <c r="G87" s="262"/>
      <c r="H87" s="262"/>
      <c r="I87" s="262"/>
      <c r="J87" s="262"/>
      <c r="K87" s="262"/>
      <c r="L87" s="262"/>
      <c r="M87" s="262"/>
      <c r="N87" s="262"/>
      <c r="O87" s="262"/>
      <c r="P87" s="262"/>
    </row>
    <row r="88" spans="1:21" ht="19.5" customHeight="1">
      <c r="A88" s="199" t="s">
        <v>997</v>
      </c>
      <c r="C88" s="149"/>
      <c r="D88" s="262"/>
      <c r="E88" s="262"/>
      <c r="F88" s="262"/>
      <c r="G88" s="262"/>
      <c r="H88" s="262"/>
      <c r="I88" s="262"/>
      <c r="J88" s="262"/>
      <c r="K88" s="262"/>
      <c r="L88" s="262"/>
      <c r="M88" s="262"/>
      <c r="N88" s="262"/>
      <c r="O88" s="262"/>
      <c r="P88" s="262"/>
    </row>
    <row r="89" spans="1:21" ht="12" customHeight="1">
      <c r="A89" s="266"/>
    </row>
    <row r="90" spans="1:21" ht="25.5" customHeight="1">
      <c r="A90" s="44" t="s">
        <v>781</v>
      </c>
      <c r="B90" s="268" t="s">
        <v>686</v>
      </c>
      <c r="C90" s="228" t="s">
        <v>117</v>
      </c>
      <c r="D90" s="228">
        <v>1995</v>
      </c>
      <c r="E90" s="228">
        <v>1996</v>
      </c>
      <c r="F90" s="228">
        <v>1997</v>
      </c>
      <c r="G90" s="228">
        <v>1998</v>
      </c>
      <c r="H90" s="228">
        <v>1999</v>
      </c>
      <c r="I90" s="228">
        <v>2000</v>
      </c>
      <c r="J90" s="228">
        <v>2001</v>
      </c>
      <c r="K90" s="228">
        <v>2002</v>
      </c>
      <c r="L90" s="228">
        <v>2003</v>
      </c>
      <c r="M90" s="228">
        <v>2004</v>
      </c>
      <c r="N90" s="228">
        <v>2005</v>
      </c>
      <c r="O90" s="271">
        <v>2006</v>
      </c>
      <c r="P90" s="271">
        <v>2007</v>
      </c>
      <c r="Q90" s="271">
        <v>2008</v>
      </c>
      <c r="R90" s="271">
        <v>2009</v>
      </c>
      <c r="S90" s="271">
        <v>2010</v>
      </c>
      <c r="T90" s="665">
        <v>2011</v>
      </c>
      <c r="U90" s="271">
        <v>2012</v>
      </c>
    </row>
    <row r="91" spans="1:21" ht="24.95" customHeight="1">
      <c r="A91" s="267"/>
      <c r="B91" s="264"/>
      <c r="C91" s="270"/>
      <c r="D91" s="748" t="s">
        <v>102</v>
      </c>
      <c r="E91" s="749"/>
      <c r="F91" s="749"/>
      <c r="G91" s="749"/>
      <c r="H91" s="749"/>
      <c r="I91" s="749"/>
      <c r="J91" s="749"/>
      <c r="K91" s="749"/>
      <c r="L91" s="749"/>
      <c r="M91" s="749"/>
      <c r="N91" s="749"/>
      <c r="O91" s="749"/>
      <c r="P91" s="749"/>
      <c r="Q91" s="749"/>
      <c r="R91" s="749"/>
      <c r="S91" s="428"/>
      <c r="T91" s="660"/>
      <c r="U91" s="438"/>
    </row>
    <row r="92" spans="1:21" ht="15" customHeight="1">
      <c r="A92" s="91">
        <v>1</v>
      </c>
      <c r="B92" s="312" t="s">
        <v>118</v>
      </c>
      <c r="C92" s="285" t="s">
        <v>38</v>
      </c>
      <c r="D92" s="605">
        <f>D7*100/D$7</f>
        <v>100</v>
      </c>
      <c r="E92" s="605">
        <f t="shared" ref="E92:U92" si="10">E7*100/E$7</f>
        <v>100</v>
      </c>
      <c r="F92" s="605">
        <f t="shared" si="10"/>
        <v>100</v>
      </c>
      <c r="G92" s="605">
        <f t="shared" si="10"/>
        <v>100</v>
      </c>
      <c r="H92" s="605">
        <f t="shared" si="10"/>
        <v>100</v>
      </c>
      <c r="I92" s="605">
        <f t="shared" si="10"/>
        <v>100.00000000000001</v>
      </c>
      <c r="J92" s="605">
        <f t="shared" si="10"/>
        <v>100</v>
      </c>
      <c r="K92" s="605">
        <f t="shared" si="10"/>
        <v>100</v>
      </c>
      <c r="L92" s="605">
        <f t="shared" si="10"/>
        <v>100</v>
      </c>
      <c r="M92" s="605">
        <f t="shared" si="10"/>
        <v>100</v>
      </c>
      <c r="N92" s="605">
        <f t="shared" si="10"/>
        <v>100</v>
      </c>
      <c r="O92" s="605">
        <f t="shared" si="10"/>
        <v>100</v>
      </c>
      <c r="P92" s="605">
        <f t="shared" si="10"/>
        <v>100</v>
      </c>
      <c r="Q92" s="605">
        <f t="shared" si="10"/>
        <v>100</v>
      </c>
      <c r="R92" s="605">
        <f t="shared" si="10"/>
        <v>100</v>
      </c>
      <c r="S92" s="605">
        <f t="shared" si="10"/>
        <v>100</v>
      </c>
      <c r="T92" s="605">
        <f t="shared" si="10"/>
        <v>100</v>
      </c>
      <c r="U92" s="605">
        <f t="shared" si="10"/>
        <v>100</v>
      </c>
    </row>
    <row r="93" spans="1:21" ht="12.75">
      <c r="A93" s="91">
        <v>2</v>
      </c>
      <c r="B93" s="313" t="s">
        <v>621</v>
      </c>
      <c r="C93" s="285" t="s">
        <v>38</v>
      </c>
      <c r="D93" s="569">
        <f>D8*100/D$7</f>
        <v>36.862264673663027</v>
      </c>
      <c r="E93" s="569">
        <f t="shared" ref="E93:U93" si="11">E8*100/E$7</f>
        <v>34.504240187139821</v>
      </c>
      <c r="F93" s="569">
        <f t="shared" si="11"/>
        <v>34.025088110670843</v>
      </c>
      <c r="G93" s="569">
        <f t="shared" si="11"/>
        <v>31.933690221455205</v>
      </c>
      <c r="H93" s="569">
        <f t="shared" si="11"/>
        <v>30.97273370810775</v>
      </c>
      <c r="I93" s="569">
        <f t="shared" si="11"/>
        <v>26.677912978653069</v>
      </c>
      <c r="J93" s="569">
        <f t="shared" si="11"/>
        <v>22.204440419179956</v>
      </c>
      <c r="K93" s="569">
        <f t="shared" si="11"/>
        <v>21.073304188182213</v>
      </c>
      <c r="L93" s="569">
        <f t="shared" si="11"/>
        <v>19.639377528663637</v>
      </c>
      <c r="M93" s="569">
        <f t="shared" si="11"/>
        <v>19.398223023182176</v>
      </c>
      <c r="N93" s="569">
        <f t="shared" si="11"/>
        <v>18.436567109750634</v>
      </c>
      <c r="O93" s="569">
        <f t="shared" si="11"/>
        <v>15.62741462505519</v>
      </c>
      <c r="P93" s="569">
        <f t="shared" si="11"/>
        <v>15.075571949775069</v>
      </c>
      <c r="Q93" s="569">
        <f t="shared" si="11"/>
        <v>12.636486221721839</v>
      </c>
      <c r="R93" s="569">
        <f t="shared" si="11"/>
        <v>10.27210705082617</v>
      </c>
      <c r="S93" s="569">
        <f t="shared" si="11"/>
        <v>9.310056047417703</v>
      </c>
      <c r="T93" s="569">
        <f t="shared" si="11"/>
        <v>8.5103416177450164</v>
      </c>
      <c r="U93" s="569">
        <f t="shared" si="11"/>
        <v>7.8624159063753396</v>
      </c>
    </row>
    <row r="94" spans="1:21" ht="12.75">
      <c r="A94" s="91">
        <v>3</v>
      </c>
      <c r="B94" s="313" t="s">
        <v>622</v>
      </c>
      <c r="C94" s="285" t="s">
        <v>38</v>
      </c>
      <c r="D94" s="569">
        <f>D9*100/D$7</f>
        <v>39.538059457844533</v>
      </c>
      <c r="E94" s="569">
        <f t="shared" ref="E94:U94" si="12">E9*100/E$7</f>
        <v>39.948331590043715</v>
      </c>
      <c r="F94" s="569">
        <f t="shared" si="12"/>
        <v>38.47283714185744</v>
      </c>
      <c r="G94" s="569">
        <f t="shared" si="12"/>
        <v>38.422542426821977</v>
      </c>
      <c r="H94" s="569">
        <f t="shared" si="12"/>
        <v>37.711537184043578</v>
      </c>
      <c r="I94" s="569">
        <f t="shared" si="12"/>
        <v>40.277625075985561</v>
      </c>
      <c r="J94" s="569">
        <f t="shared" si="12"/>
        <v>43.396709699302761</v>
      </c>
      <c r="K94" s="569">
        <f t="shared" si="12"/>
        <v>44.087734104493229</v>
      </c>
      <c r="L94" s="569">
        <f t="shared" si="12"/>
        <v>41.481555126707001</v>
      </c>
      <c r="M94" s="569">
        <f t="shared" si="12"/>
        <v>41.090112610601885</v>
      </c>
      <c r="N94" s="569">
        <f t="shared" si="12"/>
        <v>39.296906936478742</v>
      </c>
      <c r="O94" s="569">
        <f t="shared" si="12"/>
        <v>38.76710686114037</v>
      </c>
      <c r="P94" s="569">
        <f t="shared" si="12"/>
        <v>37.717944768175315</v>
      </c>
      <c r="Q94" s="569">
        <f t="shared" si="12"/>
        <v>38.234635623917384</v>
      </c>
      <c r="R94" s="569">
        <f t="shared" si="12"/>
        <v>37.877424556448531</v>
      </c>
      <c r="S94" s="569">
        <f t="shared" si="12"/>
        <v>36.934766966436527</v>
      </c>
      <c r="T94" s="569">
        <f t="shared" si="12"/>
        <v>37.573924218313515</v>
      </c>
      <c r="U94" s="569">
        <f t="shared" si="12"/>
        <v>40.643196640547444</v>
      </c>
    </row>
    <row r="95" spans="1:21" ht="12.75">
      <c r="A95" s="91">
        <v>4</v>
      </c>
      <c r="B95" s="313" t="s">
        <v>748</v>
      </c>
      <c r="C95" s="285" t="s">
        <v>38</v>
      </c>
      <c r="D95" s="569">
        <f>D10*100/D$7</f>
        <v>2.8996691908473284</v>
      </c>
      <c r="E95" s="569">
        <f t="shared" ref="E95:U95" si="13">E10*100/E$7</f>
        <v>2.9087837740311753</v>
      </c>
      <c r="F95" s="569">
        <f t="shared" si="13"/>
        <v>2.9273084667259006</v>
      </c>
      <c r="G95" s="569">
        <f t="shared" si="13"/>
        <v>3.185808651733943</v>
      </c>
      <c r="H95" s="569">
        <f t="shared" si="13"/>
        <v>3.0145865164247514</v>
      </c>
      <c r="I95" s="569">
        <f t="shared" si="13"/>
        <v>3.4612113270185825</v>
      </c>
      <c r="J95" s="569">
        <f t="shared" si="13"/>
        <v>3.7625659549953916</v>
      </c>
      <c r="K95" s="569">
        <f t="shared" si="13"/>
        <v>4.0473628704640685</v>
      </c>
      <c r="L95" s="569">
        <f t="shared" si="13"/>
        <v>3.9819487624944179</v>
      </c>
      <c r="M95" s="569">
        <f t="shared" si="13"/>
        <v>3.7397245322891215</v>
      </c>
      <c r="N95" s="569">
        <f t="shared" si="13"/>
        <v>3.7439246435625719</v>
      </c>
      <c r="O95" s="569">
        <f t="shared" si="13"/>
        <v>3.67736694991161</v>
      </c>
      <c r="P95" s="569">
        <f t="shared" si="13"/>
        <v>3.3947656594497424</v>
      </c>
      <c r="Q95" s="569">
        <f t="shared" si="13"/>
        <v>3.1801833852030392</v>
      </c>
      <c r="R95" s="569">
        <f t="shared" si="13"/>
        <v>2.9524169384948609</v>
      </c>
      <c r="S95" s="569">
        <f t="shared" si="13"/>
        <v>2.5726703261531352</v>
      </c>
      <c r="T95" s="569">
        <f t="shared" si="13"/>
        <v>2.6346558431341509</v>
      </c>
      <c r="U95" s="569">
        <f t="shared" si="13"/>
        <v>2.6864367875186521</v>
      </c>
    </row>
    <row r="96" spans="1:21" ht="12.75">
      <c r="A96" s="91"/>
      <c r="B96" s="673" t="s">
        <v>120</v>
      </c>
      <c r="C96" s="285"/>
      <c r="D96" s="569">
        <f>D11*100/D$7</f>
        <v>14.352500639459617</v>
      </c>
      <c r="E96" s="569">
        <f t="shared" ref="E96:U96" si="14">E11*100/E$7</f>
        <v>16.147833525624435</v>
      </c>
      <c r="F96" s="569">
        <f t="shared" si="14"/>
        <v>16.150917863588802</v>
      </c>
      <c r="G96" s="569">
        <f t="shared" si="14"/>
        <v>16.647304321727137</v>
      </c>
      <c r="H96" s="569">
        <f t="shared" si="14"/>
        <v>17.828157695884681</v>
      </c>
      <c r="I96" s="569">
        <f t="shared" si="14"/>
        <v>17.110750513311501</v>
      </c>
      <c r="J96" s="569">
        <f t="shared" si="14"/>
        <v>17.615908675409674</v>
      </c>
      <c r="K96" s="569">
        <f t="shared" si="14"/>
        <v>17.488530596408989</v>
      </c>
      <c r="L96" s="569">
        <f t="shared" si="14"/>
        <v>17.215056103502192</v>
      </c>
      <c r="M96" s="569">
        <f t="shared" si="14"/>
        <v>15.598494372514333</v>
      </c>
      <c r="N96" s="569">
        <f t="shared" si="14"/>
        <v>14.597167456553837</v>
      </c>
      <c r="O96" s="569">
        <f t="shared" si="14"/>
        <v>15.230115103565799</v>
      </c>
      <c r="P96" s="569">
        <f t="shared" si="14"/>
        <v>14.247642398714838</v>
      </c>
      <c r="Q96" s="569">
        <f t="shared" si="14"/>
        <v>13.231887227448931</v>
      </c>
      <c r="R96" s="569">
        <f t="shared" si="14"/>
        <v>13.397981049994025</v>
      </c>
      <c r="S96" s="569">
        <f t="shared" si="14"/>
        <v>11.118469657627045</v>
      </c>
      <c r="T96" s="569">
        <f t="shared" si="14"/>
        <v>10.812226596984523</v>
      </c>
      <c r="U96" s="569">
        <f t="shared" si="14"/>
        <v>9.795565885434538</v>
      </c>
    </row>
    <row r="97" spans="1:22" ht="12.75">
      <c r="A97" s="91"/>
      <c r="B97" s="674" t="s">
        <v>793</v>
      </c>
      <c r="C97" s="285" t="s">
        <v>38</v>
      </c>
      <c r="D97" s="569"/>
      <c r="E97" s="569"/>
      <c r="F97" s="569"/>
      <c r="G97" s="569"/>
      <c r="H97" s="569"/>
      <c r="I97" s="569"/>
      <c r="J97" s="569"/>
      <c r="K97" s="569"/>
      <c r="L97" s="569"/>
      <c r="M97" s="569"/>
      <c r="N97" s="569"/>
      <c r="O97" s="569"/>
      <c r="P97" s="569"/>
      <c r="Q97" s="569"/>
      <c r="R97" s="569"/>
      <c r="S97" s="569"/>
      <c r="T97" s="569"/>
      <c r="U97" s="569"/>
    </row>
    <row r="98" spans="1:22" ht="12.75">
      <c r="A98" s="91">
        <v>5</v>
      </c>
      <c r="B98" s="313" t="s">
        <v>793</v>
      </c>
      <c r="C98" s="285" t="s">
        <v>38</v>
      </c>
      <c r="D98" s="569">
        <f t="shared" ref="D98:U98" si="15">D13*100/D$7</f>
        <v>14.021298684134216</v>
      </c>
      <c r="E98" s="569">
        <f t="shared" si="15"/>
        <v>15.808854307497043</v>
      </c>
      <c r="F98" s="569">
        <f t="shared" si="15"/>
        <v>15.798876848880791</v>
      </c>
      <c r="G98" s="569">
        <f t="shared" si="15"/>
        <v>16.331564417098544</v>
      </c>
      <c r="H98" s="569">
        <f t="shared" si="15"/>
        <v>17.494893214202676</v>
      </c>
      <c r="I98" s="569">
        <f t="shared" si="15"/>
        <v>16.812599816868378</v>
      </c>
      <c r="J98" s="569">
        <f t="shared" si="15"/>
        <v>17.330839346231379</v>
      </c>
      <c r="K98" s="569">
        <f t="shared" si="15"/>
        <v>17.119616446611442</v>
      </c>
      <c r="L98" s="569">
        <f t="shared" si="15"/>
        <v>16.896451660959261</v>
      </c>
      <c r="M98" s="569">
        <f t="shared" si="15"/>
        <v>15.308920997841369</v>
      </c>
      <c r="N98" s="569">
        <f t="shared" si="15"/>
        <v>14.336716918140723</v>
      </c>
      <c r="O98" s="569">
        <f t="shared" si="15"/>
        <v>14.883087009695608</v>
      </c>
      <c r="P98" s="569">
        <f t="shared" si="15"/>
        <v>14.006710090026493</v>
      </c>
      <c r="Q98" s="569">
        <f t="shared" si="15"/>
        <v>13.019015910747861</v>
      </c>
      <c r="R98" s="569">
        <f t="shared" si="15"/>
        <v>13.221998660280992</v>
      </c>
      <c r="S98" s="569">
        <f t="shared" si="15"/>
        <v>10.869950257615976</v>
      </c>
      <c r="T98" s="569">
        <f t="shared" si="15"/>
        <v>10.520439687165238</v>
      </c>
      <c r="U98" s="569">
        <f t="shared" si="15"/>
        <v>9.4740451685922409</v>
      </c>
    </row>
    <row r="99" spans="1:22" ht="13.5">
      <c r="A99" s="91">
        <v>6</v>
      </c>
      <c r="B99" s="313" t="s">
        <v>794</v>
      </c>
      <c r="C99" s="285" t="s">
        <v>38</v>
      </c>
      <c r="D99" s="569">
        <f t="shared" ref="D99:U99" si="16">D14*100/D$7</f>
        <v>6.3475060381855011</v>
      </c>
      <c r="E99" s="569">
        <f t="shared" si="16"/>
        <v>6.4908109231608613</v>
      </c>
      <c r="F99" s="569">
        <f t="shared" si="16"/>
        <v>8.4238438067525756</v>
      </c>
      <c r="G99" s="569">
        <f t="shared" si="16"/>
        <v>9.8106543782617361</v>
      </c>
      <c r="H99" s="569">
        <f t="shared" si="16"/>
        <v>10.472984895539243</v>
      </c>
      <c r="I99" s="569">
        <f t="shared" si="16"/>
        <v>10.983771338234941</v>
      </c>
      <c r="J99" s="569">
        <f t="shared" si="16"/>
        <v>11.636818021398209</v>
      </c>
      <c r="K99" s="569">
        <f t="shared" si="16"/>
        <v>12.145395106121148</v>
      </c>
      <c r="L99" s="569">
        <f t="shared" si="16"/>
        <v>14.179023786746738</v>
      </c>
      <c r="M99" s="569">
        <f t="shared" si="16"/>
        <v>16.093282127205928</v>
      </c>
      <c r="N99" s="569">
        <f t="shared" si="16"/>
        <v>18.771410769359647</v>
      </c>
      <c r="O99" s="569">
        <f t="shared" si="16"/>
        <v>22.874342872432258</v>
      </c>
      <c r="P99" s="569">
        <f t="shared" si="16"/>
        <v>25.873718084760011</v>
      </c>
      <c r="Q99" s="569">
        <f t="shared" si="16"/>
        <v>27.820132258985939</v>
      </c>
      <c r="R99" s="569">
        <f t="shared" si="16"/>
        <v>29.941048885338287</v>
      </c>
      <c r="S99" s="569">
        <f t="shared" si="16"/>
        <v>34.202786247325776</v>
      </c>
      <c r="T99" s="569">
        <f t="shared" si="16"/>
        <v>34.461687540218449</v>
      </c>
      <c r="U99" s="569">
        <f t="shared" si="16"/>
        <v>33.40650690221895</v>
      </c>
    </row>
    <row r="100" spans="1:22" ht="13.5">
      <c r="A100" s="91">
        <v>7</v>
      </c>
      <c r="B100" s="313" t="s">
        <v>795</v>
      </c>
      <c r="C100" s="285" t="s">
        <v>38</v>
      </c>
      <c r="D100" s="569">
        <f t="shared" ref="D100:U100" si="17">D15*100/D$7</f>
        <v>0</v>
      </c>
      <c r="E100" s="569">
        <f t="shared" si="17"/>
        <v>0</v>
      </c>
      <c r="F100" s="569">
        <f t="shared" si="17"/>
        <v>0</v>
      </c>
      <c r="G100" s="569">
        <f t="shared" si="17"/>
        <v>0</v>
      </c>
      <c r="H100" s="569">
        <f t="shared" si="17"/>
        <v>0</v>
      </c>
      <c r="I100" s="569">
        <f t="shared" si="17"/>
        <v>1.4887287667963467</v>
      </c>
      <c r="J100" s="569">
        <f t="shared" si="17"/>
        <v>1.38355722971401</v>
      </c>
      <c r="K100" s="569">
        <f t="shared" si="17"/>
        <v>1.1576731343303481</v>
      </c>
      <c r="L100" s="569">
        <f t="shared" si="17"/>
        <v>3.5030386918860268</v>
      </c>
      <c r="M100" s="569">
        <f t="shared" si="17"/>
        <v>4.0801633342065626</v>
      </c>
      <c r="N100" s="569">
        <f t="shared" si="17"/>
        <v>5.1540230842945576</v>
      </c>
      <c r="O100" s="569">
        <f t="shared" si="17"/>
        <v>3.8236535878947686</v>
      </c>
      <c r="P100" s="569">
        <f t="shared" si="17"/>
        <v>3.6903571391250094</v>
      </c>
      <c r="Q100" s="569">
        <f t="shared" si="17"/>
        <v>4.8966752827228754</v>
      </c>
      <c r="R100" s="569">
        <f t="shared" si="17"/>
        <v>5.5590215188981276</v>
      </c>
      <c r="S100" s="569">
        <f t="shared" si="17"/>
        <v>5.8612748200538576</v>
      </c>
      <c r="T100" s="569">
        <f t="shared" si="17"/>
        <v>6.0071877376009395</v>
      </c>
      <c r="U100" s="569">
        <f t="shared" si="17"/>
        <v>5.6058536268327437</v>
      </c>
    </row>
    <row r="101" spans="1:22" ht="24.95" customHeight="1">
      <c r="A101" s="265"/>
      <c r="B101" s="275"/>
      <c r="C101" s="270"/>
      <c r="D101" s="743" t="s">
        <v>103</v>
      </c>
      <c r="E101" s="744"/>
      <c r="F101" s="744"/>
      <c r="G101" s="744"/>
      <c r="H101" s="744"/>
      <c r="I101" s="744"/>
      <c r="J101" s="744"/>
      <c r="K101" s="744"/>
      <c r="L101" s="744"/>
      <c r="M101" s="744"/>
      <c r="N101" s="744"/>
      <c r="O101" s="744"/>
      <c r="P101" s="744"/>
      <c r="Q101" s="744"/>
      <c r="R101" s="744"/>
      <c r="S101" s="744"/>
      <c r="T101" s="744"/>
      <c r="U101" s="744"/>
      <c r="V101" s="50"/>
    </row>
    <row r="102" spans="1:22" ht="15" customHeight="1">
      <c r="A102" s="91">
        <v>8</v>
      </c>
      <c r="B102" s="312" t="s">
        <v>119</v>
      </c>
      <c r="C102" s="285" t="s">
        <v>38</v>
      </c>
      <c r="D102" s="605">
        <f>D17*100/D$17</f>
        <v>100</v>
      </c>
      <c r="E102" s="342">
        <f t="shared" ref="E102:Q102" si="18">E17*100/E$17</f>
        <v>100.00000000000001</v>
      </c>
      <c r="F102" s="342">
        <f t="shared" si="18"/>
        <v>100</v>
      </c>
      <c r="G102" s="342">
        <f t="shared" si="18"/>
        <v>100</v>
      </c>
      <c r="H102" s="342">
        <f t="shared" si="18"/>
        <v>100.00000000000001</v>
      </c>
      <c r="I102" s="605">
        <f t="shared" si="18"/>
        <v>100.00000000000001</v>
      </c>
      <c r="J102" s="605">
        <f t="shared" si="18"/>
        <v>100</v>
      </c>
      <c r="K102" s="605">
        <f t="shared" si="18"/>
        <v>100</v>
      </c>
      <c r="L102" s="605">
        <f t="shared" si="18"/>
        <v>100</v>
      </c>
      <c r="M102" s="605">
        <f t="shared" si="18"/>
        <v>100</v>
      </c>
      <c r="N102" s="605">
        <f t="shared" si="18"/>
        <v>100</v>
      </c>
      <c r="O102" s="605">
        <f t="shared" si="18"/>
        <v>100</v>
      </c>
      <c r="P102" s="605">
        <f t="shared" si="18"/>
        <v>100</v>
      </c>
      <c r="Q102" s="605">
        <f t="shared" si="18"/>
        <v>100</v>
      </c>
      <c r="R102" s="605">
        <f>R17*100/R$17</f>
        <v>100</v>
      </c>
      <c r="S102" s="605">
        <f>S17*100/S$17</f>
        <v>100</v>
      </c>
      <c r="T102" s="605">
        <f>T17*100/T$17</f>
        <v>100</v>
      </c>
      <c r="U102" s="605">
        <f>U17*100/U$17</f>
        <v>100</v>
      </c>
    </row>
    <row r="103" spans="1:22" ht="12.75">
      <c r="A103" s="91"/>
      <c r="B103" s="298" t="s">
        <v>120</v>
      </c>
      <c r="C103" s="285"/>
      <c r="D103" s="210"/>
      <c r="E103" s="207"/>
      <c r="F103" s="207"/>
      <c r="G103" s="207"/>
      <c r="H103" s="207"/>
      <c r="I103" s="568"/>
      <c r="J103" s="568"/>
      <c r="K103" s="568"/>
      <c r="L103" s="568"/>
      <c r="M103" s="568"/>
      <c r="N103" s="568"/>
      <c r="O103" s="568"/>
      <c r="P103" s="568"/>
      <c r="Q103" s="570"/>
      <c r="R103" s="570"/>
      <c r="S103" s="570"/>
      <c r="T103" s="570"/>
      <c r="U103" s="570"/>
    </row>
    <row r="104" spans="1:22" ht="12.75">
      <c r="A104" s="91">
        <v>9</v>
      </c>
      <c r="B104" s="313" t="s">
        <v>796</v>
      </c>
      <c r="C104" s="285" t="s">
        <v>38</v>
      </c>
      <c r="D104" s="569">
        <f>D19*100/D$17</f>
        <v>39.701033972319877</v>
      </c>
      <c r="E104" s="308">
        <f t="shared" ref="E104:P104" si="19">E19*100/E$17</f>
        <v>38.259762426527274</v>
      </c>
      <c r="F104" s="308">
        <f t="shared" si="19"/>
        <v>36.416359229599138</v>
      </c>
      <c r="G104" s="308">
        <f t="shared" si="19"/>
        <v>39.500319864329377</v>
      </c>
      <c r="H104" s="308">
        <f t="shared" si="19"/>
        <v>38.005819385869948</v>
      </c>
      <c r="I104" s="569">
        <f t="shared" si="19"/>
        <v>37.213881566932464</v>
      </c>
      <c r="J104" s="569">
        <f t="shared" si="19"/>
        <v>36.798208851101506</v>
      </c>
      <c r="K104" s="569">
        <f t="shared" si="19"/>
        <v>37.69004533058898</v>
      </c>
      <c r="L104" s="569">
        <f t="shared" si="19"/>
        <v>37.368388498334113</v>
      </c>
      <c r="M104" s="569">
        <f t="shared" si="19"/>
        <v>37.671438312053148</v>
      </c>
      <c r="N104" s="569">
        <f t="shared" si="19"/>
        <v>37.838171158002353</v>
      </c>
      <c r="O104" s="569">
        <f t="shared" si="19"/>
        <v>36.282007177769074</v>
      </c>
      <c r="P104" s="569">
        <f t="shared" si="19"/>
        <v>38.35688973411466</v>
      </c>
      <c r="Q104" s="569">
        <f t="shared" ref="Q104:U106" si="20">Q19*100/Q$17</f>
        <v>36.663984403729224</v>
      </c>
      <c r="R104" s="569">
        <f t="shared" si="20"/>
        <v>36.573431569973771</v>
      </c>
      <c r="S104" s="569">
        <f t="shared" si="20"/>
        <v>33.369922542082151</v>
      </c>
      <c r="T104" s="569">
        <f t="shared" si="20"/>
        <v>34.397838776627623</v>
      </c>
      <c r="U104" s="569">
        <f t="shared" si="20"/>
        <v>35.483208426220344</v>
      </c>
    </row>
    <row r="105" spans="1:22" ht="12.75">
      <c r="A105" s="91">
        <v>10</v>
      </c>
      <c r="B105" s="313" t="s">
        <v>623</v>
      </c>
      <c r="C105" s="285" t="s">
        <v>38</v>
      </c>
      <c r="D105" s="569">
        <f>D20*100/D$17</f>
        <v>24.350198332463719</v>
      </c>
      <c r="E105" s="308">
        <f t="shared" ref="E105:P105" si="21">E20*100/E$17</f>
        <v>22.939339343418528</v>
      </c>
      <c r="F105" s="308">
        <f t="shared" si="21"/>
        <v>22.129417104492397</v>
      </c>
      <c r="G105" s="308">
        <f t="shared" si="21"/>
        <v>21.286610816585743</v>
      </c>
      <c r="H105" s="308">
        <f t="shared" si="21"/>
        <v>22.648114063121099</v>
      </c>
      <c r="I105" s="569">
        <f t="shared" si="21"/>
        <v>22.477170420815597</v>
      </c>
      <c r="J105" s="569">
        <f t="shared" si="21"/>
        <v>21.868954535810172</v>
      </c>
      <c r="K105" s="569">
        <f t="shared" si="21"/>
        <v>23.277403519365926</v>
      </c>
      <c r="L105" s="569">
        <f t="shared" si="21"/>
        <v>24.205090310138999</v>
      </c>
      <c r="M105" s="569">
        <f t="shared" si="21"/>
        <v>25.227668223937208</v>
      </c>
      <c r="N105" s="569">
        <f t="shared" si="21"/>
        <v>25.971304384880451</v>
      </c>
      <c r="O105" s="569">
        <f t="shared" si="21"/>
        <v>25.22024483531472</v>
      </c>
      <c r="P105" s="569">
        <f t="shared" si="21"/>
        <v>25.494150927378307</v>
      </c>
      <c r="Q105" s="569">
        <f t="shared" si="20"/>
        <v>25.918473579955997</v>
      </c>
      <c r="R105" s="569">
        <f t="shared" si="20"/>
        <v>27.024274463688741</v>
      </c>
      <c r="S105" s="569">
        <f t="shared" si="20"/>
        <v>27.844466447743294</v>
      </c>
      <c r="T105" s="569">
        <f t="shared" si="20"/>
        <v>28.148399364020577</v>
      </c>
      <c r="U105" s="569">
        <f t="shared" si="20"/>
        <v>27.749676973592756</v>
      </c>
    </row>
    <row r="106" spans="1:22" ht="12.75">
      <c r="A106" s="91">
        <v>11</v>
      </c>
      <c r="B106" s="313" t="s">
        <v>797</v>
      </c>
      <c r="C106" s="285" t="s">
        <v>38</v>
      </c>
      <c r="D106" s="569">
        <f>D21*100/D$17</f>
        <v>3.6698091451531134</v>
      </c>
      <c r="E106" s="308">
        <f t="shared" ref="E106:P106" si="22">E21*100/E$17</f>
        <v>3.7547489573431285</v>
      </c>
      <c r="F106" s="308">
        <f t="shared" si="22"/>
        <v>4.6996039201943809</v>
      </c>
      <c r="G106" s="308">
        <f t="shared" si="22"/>
        <v>5.2122286684911856</v>
      </c>
      <c r="H106" s="308">
        <f t="shared" si="22"/>
        <v>5.7816952801632837</v>
      </c>
      <c r="I106" s="569">
        <f t="shared" si="22"/>
        <v>6.2190137594910784</v>
      </c>
      <c r="J106" s="569">
        <f t="shared" si="22"/>
        <v>7.2946028394837086</v>
      </c>
      <c r="K106" s="569">
        <f t="shared" si="22"/>
        <v>7.5484915385398415</v>
      </c>
      <c r="L106" s="569">
        <f t="shared" si="22"/>
        <v>8.0421353946893177</v>
      </c>
      <c r="M106" s="569">
        <f t="shared" si="22"/>
        <v>8.3657752777379795</v>
      </c>
      <c r="N106" s="569">
        <f t="shared" si="22"/>
        <v>7.7933406732138852</v>
      </c>
      <c r="O106" s="569">
        <f t="shared" si="22"/>
        <v>9.1471247350101681</v>
      </c>
      <c r="P106" s="569">
        <f t="shared" si="22"/>
        <v>10.303534571892941</v>
      </c>
      <c r="Q106" s="569">
        <f t="shared" si="20"/>
        <v>9.748149577295349</v>
      </c>
      <c r="R106" s="569">
        <f t="shared" si="20"/>
        <v>8.8815171438089688</v>
      </c>
      <c r="S106" s="569">
        <f t="shared" si="20"/>
        <v>10.138736141479322</v>
      </c>
      <c r="T106" s="569">
        <f t="shared" si="20"/>
        <v>11.436072063983493</v>
      </c>
      <c r="U106" s="569">
        <f t="shared" si="20"/>
        <v>11.71726209223325</v>
      </c>
    </row>
    <row r="107" spans="1:22" ht="6" customHeight="1">
      <c r="A107" s="265"/>
      <c r="B107" s="286"/>
      <c r="C107" s="270"/>
      <c r="D107" s="303"/>
      <c r="E107" s="303"/>
      <c r="F107" s="303"/>
      <c r="G107" s="303"/>
      <c r="H107" s="303"/>
      <c r="I107" s="571"/>
      <c r="J107" s="571"/>
      <c r="K107" s="571"/>
      <c r="L107" s="571"/>
      <c r="M107" s="571"/>
      <c r="N107" s="571"/>
      <c r="O107" s="571"/>
      <c r="P107" s="571"/>
      <c r="Q107" s="571"/>
      <c r="R107" s="571"/>
      <c r="S107" s="571"/>
      <c r="T107" s="571"/>
      <c r="U107" s="571"/>
    </row>
    <row r="108" spans="1:22" s="1" customFormat="1" ht="15" customHeight="1">
      <c r="A108" s="91">
        <v>12</v>
      </c>
      <c r="B108" s="312" t="s">
        <v>121</v>
      </c>
      <c r="C108" s="288" t="s">
        <v>535</v>
      </c>
      <c r="D108" s="572">
        <f t="shared" ref="D108:M108" si="23">D25*100/$N25</f>
        <v>98.012232465524093</v>
      </c>
      <c r="E108" s="309">
        <f t="shared" si="23"/>
        <v>101.28846038565167</v>
      </c>
      <c r="F108" s="309">
        <f t="shared" si="23"/>
        <v>100.38170422141818</v>
      </c>
      <c r="G108" s="309">
        <f t="shared" si="23"/>
        <v>99.740428697994687</v>
      </c>
      <c r="H108" s="309">
        <f t="shared" si="23"/>
        <v>98.385248425191008</v>
      </c>
      <c r="I108" s="572">
        <f t="shared" si="23"/>
        <v>98.917761365830785</v>
      </c>
      <c r="J108" s="572">
        <f t="shared" si="23"/>
        <v>100.82610877622325</v>
      </c>
      <c r="K108" s="572">
        <f t="shared" si="23"/>
        <v>99.100184805450866</v>
      </c>
      <c r="L108" s="572">
        <f t="shared" si="23"/>
        <v>100.28655382401234</v>
      </c>
      <c r="M108" s="572">
        <f t="shared" si="23"/>
        <v>100.22655590092539</v>
      </c>
      <c r="N108" s="728">
        <f>N25*100/$N25</f>
        <v>100</v>
      </c>
      <c r="O108" s="572">
        <f t="shared" ref="O108:U108" si="24">O25*100/$N25</f>
        <v>101.91254644616568</v>
      </c>
      <c r="P108" s="572">
        <f t="shared" si="24"/>
        <v>97.51699596750548</v>
      </c>
      <c r="Q108" s="572">
        <f t="shared" si="24"/>
        <v>98.772719219522287</v>
      </c>
      <c r="R108" s="572">
        <f t="shared" si="24"/>
        <v>92.942251057824365</v>
      </c>
      <c r="S108" s="572">
        <f t="shared" si="24"/>
        <v>97.653565651235027</v>
      </c>
      <c r="T108" s="572">
        <f t="shared" ref="T108" si="25">T25*100/$N25</f>
        <v>93.412551751051566</v>
      </c>
      <c r="U108" s="572">
        <f t="shared" si="24"/>
        <v>92.36658903567951</v>
      </c>
    </row>
    <row r="109" spans="1:22" ht="24.95" customHeight="1">
      <c r="A109" s="265"/>
      <c r="B109" s="264"/>
      <c r="C109" s="270"/>
      <c r="D109" s="743" t="s">
        <v>104</v>
      </c>
      <c r="E109" s="744"/>
      <c r="F109" s="744"/>
      <c r="G109" s="744"/>
      <c r="H109" s="744"/>
      <c r="I109" s="744"/>
      <c r="J109" s="744"/>
      <c r="K109" s="744"/>
      <c r="L109" s="744"/>
      <c r="M109" s="744"/>
      <c r="N109" s="744"/>
      <c r="O109" s="744"/>
      <c r="P109" s="744"/>
      <c r="Q109" s="744"/>
      <c r="R109" s="744"/>
      <c r="S109" s="744"/>
      <c r="T109" s="744"/>
      <c r="U109" s="744"/>
      <c r="V109" s="50"/>
    </row>
    <row r="110" spans="1:22" s="1" customFormat="1" ht="15" customHeight="1">
      <c r="A110" s="91">
        <v>13</v>
      </c>
      <c r="B110" s="312" t="s">
        <v>122</v>
      </c>
      <c r="C110" s="288" t="s">
        <v>38</v>
      </c>
      <c r="D110" s="302">
        <f>D27*100/D$27</f>
        <v>100</v>
      </c>
      <c r="E110" s="302">
        <f t="shared" ref="E110:P110" si="26">E27*100/E$27</f>
        <v>100</v>
      </c>
      <c r="F110" s="302">
        <f t="shared" si="26"/>
        <v>100</v>
      </c>
      <c r="G110" s="302">
        <f t="shared" si="26"/>
        <v>100</v>
      </c>
      <c r="H110" s="302">
        <f t="shared" si="26"/>
        <v>100</v>
      </c>
      <c r="I110" s="728">
        <f t="shared" si="26"/>
        <v>100</v>
      </c>
      <c r="J110" s="728">
        <f t="shared" si="26"/>
        <v>100</v>
      </c>
      <c r="K110" s="728">
        <f t="shared" si="26"/>
        <v>100</v>
      </c>
      <c r="L110" s="728">
        <f t="shared" si="26"/>
        <v>100</v>
      </c>
      <c r="M110" s="728">
        <f t="shared" si="26"/>
        <v>100</v>
      </c>
      <c r="N110" s="728">
        <f t="shared" si="26"/>
        <v>100</v>
      </c>
      <c r="O110" s="728">
        <f t="shared" si="26"/>
        <v>100</v>
      </c>
      <c r="P110" s="728">
        <f t="shared" si="26"/>
        <v>100</v>
      </c>
      <c r="Q110" s="728">
        <f t="shared" ref="Q110:R115" si="27">Q27*100/Q$27</f>
        <v>100</v>
      </c>
      <c r="R110" s="728">
        <f t="shared" si="27"/>
        <v>100</v>
      </c>
      <c r="S110" s="728">
        <f t="shared" ref="S110:U115" si="28">S27*100/S$27</f>
        <v>100</v>
      </c>
      <c r="T110" s="728">
        <f t="shared" ref="T110" si="29">T27*100/T$27</f>
        <v>100</v>
      </c>
      <c r="U110" s="728">
        <f t="shared" si="28"/>
        <v>100</v>
      </c>
    </row>
    <row r="111" spans="1:22" ht="12.75">
      <c r="A111" s="91">
        <v>14</v>
      </c>
      <c r="B111" s="313" t="s">
        <v>753</v>
      </c>
      <c r="C111" s="285" t="s">
        <v>38</v>
      </c>
      <c r="D111" s="569">
        <f t="shared" ref="D111:P115" si="30">D28*100/D$27</f>
        <v>26.538862030055789</v>
      </c>
      <c r="E111" s="308">
        <f t="shared" si="30"/>
        <v>25.028335883795155</v>
      </c>
      <c r="F111" s="308">
        <f t="shared" si="30"/>
        <v>25.59180141444395</v>
      </c>
      <c r="G111" s="308">
        <f t="shared" si="30"/>
        <v>25.342387611102108</v>
      </c>
      <c r="H111" s="308">
        <f t="shared" si="30"/>
        <v>25.633288175971991</v>
      </c>
      <c r="I111" s="569">
        <f t="shared" si="30"/>
        <v>26.22086813269231</v>
      </c>
      <c r="J111" s="569">
        <f t="shared" si="30"/>
        <v>25.016427116861948</v>
      </c>
      <c r="K111" s="569">
        <f t="shared" si="30"/>
        <v>25.168288823376393</v>
      </c>
      <c r="L111" s="569">
        <f t="shared" si="30"/>
        <v>27.18581378965078</v>
      </c>
      <c r="M111" s="569">
        <f t="shared" si="30"/>
        <v>27.803914725905727</v>
      </c>
      <c r="N111" s="569">
        <f t="shared" si="30"/>
        <v>27.441862270128293</v>
      </c>
      <c r="O111" s="569">
        <f t="shared" si="30"/>
        <v>27.096225601958519</v>
      </c>
      <c r="P111" s="569">
        <f t="shared" si="30"/>
        <v>29.882165252032625</v>
      </c>
      <c r="Q111" s="569">
        <f t="shared" si="27"/>
        <v>28.243497912140519</v>
      </c>
      <c r="R111" s="569">
        <f t="shared" si="27"/>
        <v>26.43919065521759</v>
      </c>
      <c r="S111" s="569">
        <f t="shared" si="28"/>
        <v>27.844456097754325</v>
      </c>
      <c r="T111" s="569">
        <f t="shared" ref="T111" si="31">T28*100/T$27</f>
        <v>29.657309703951153</v>
      </c>
      <c r="U111" s="569">
        <f t="shared" si="28"/>
        <v>29.008128568056787</v>
      </c>
    </row>
    <row r="112" spans="1:22" ht="12.75">
      <c r="A112" s="91">
        <v>15</v>
      </c>
      <c r="B112" s="313" t="s">
        <v>123</v>
      </c>
      <c r="C112" s="285" t="s">
        <v>38</v>
      </c>
      <c r="D112" s="569">
        <f t="shared" si="30"/>
        <v>16.942025576159782</v>
      </c>
      <c r="E112" s="308">
        <f t="shared" si="30"/>
        <v>18.033649165264457</v>
      </c>
      <c r="F112" s="308">
        <f t="shared" si="30"/>
        <v>16.760006095493473</v>
      </c>
      <c r="G112" s="308">
        <f t="shared" si="30"/>
        <v>16.790455620536605</v>
      </c>
      <c r="H112" s="308">
        <f t="shared" si="30"/>
        <v>16.378154532368622</v>
      </c>
      <c r="I112" s="569">
        <f t="shared" si="30"/>
        <v>16.001091993395971</v>
      </c>
      <c r="J112" s="569">
        <f t="shared" si="30"/>
        <v>16.611979969030514</v>
      </c>
      <c r="K112" s="569">
        <f t="shared" si="30"/>
        <v>16.734284227867857</v>
      </c>
      <c r="L112" s="569">
        <f t="shared" si="30"/>
        <v>15.655209914425216</v>
      </c>
      <c r="M112" s="569">
        <f t="shared" si="30"/>
        <v>15.639961634712607</v>
      </c>
      <c r="N112" s="569">
        <f t="shared" si="30"/>
        <v>16.039530065382387</v>
      </c>
      <c r="O112" s="569">
        <f t="shared" si="30"/>
        <v>16.71747462919782</v>
      </c>
      <c r="P112" s="569">
        <f t="shared" si="30"/>
        <v>14.87267277750288</v>
      </c>
      <c r="Q112" s="569">
        <f t="shared" si="27"/>
        <v>15.754427626509411</v>
      </c>
      <c r="R112" s="569">
        <f t="shared" si="27"/>
        <v>15.641816236044598</v>
      </c>
      <c r="S112" s="569">
        <f t="shared" si="28"/>
        <v>15.924305235847406</v>
      </c>
      <c r="T112" s="569">
        <f t="shared" ref="T112" si="32">T29*100/T$27</f>
        <v>15.156610938039755</v>
      </c>
      <c r="U112" s="569">
        <f t="shared" si="28"/>
        <v>15.085027882911394</v>
      </c>
    </row>
    <row r="113" spans="1:22" ht="12.75">
      <c r="A113" s="91">
        <v>16</v>
      </c>
      <c r="B113" s="313" t="s">
        <v>595</v>
      </c>
      <c r="C113" s="285" t="s">
        <v>38</v>
      </c>
      <c r="D113" s="569">
        <f t="shared" si="30"/>
        <v>24.310224295839273</v>
      </c>
      <c r="E113" s="308">
        <f t="shared" si="30"/>
        <v>23.406415601290085</v>
      </c>
      <c r="F113" s="308">
        <f t="shared" si="30"/>
        <v>23.924581168176363</v>
      </c>
      <c r="G113" s="308">
        <f t="shared" si="30"/>
        <v>24.615905318341415</v>
      </c>
      <c r="H113" s="308">
        <f t="shared" si="30"/>
        <v>25.846523107189181</v>
      </c>
      <c r="I113" s="569">
        <f t="shared" si="30"/>
        <v>25.533863184752956</v>
      </c>
      <c r="J113" s="569">
        <f t="shared" si="30"/>
        <v>24.473307525808323</v>
      </c>
      <c r="K113" s="569">
        <f t="shared" si="30"/>
        <v>24.860855805081069</v>
      </c>
      <c r="L113" s="569">
        <f t="shared" si="30"/>
        <v>23.695813392624686</v>
      </c>
      <c r="M113" s="569">
        <f t="shared" si="30"/>
        <v>23.983504142664373</v>
      </c>
      <c r="N113" s="569">
        <f t="shared" si="30"/>
        <v>23.470973184174262</v>
      </c>
      <c r="O113" s="569">
        <f t="shared" si="30"/>
        <v>23.226963239388397</v>
      </c>
      <c r="P113" s="569">
        <f t="shared" si="30"/>
        <v>24.356988294472114</v>
      </c>
      <c r="Q113" s="569">
        <f t="shared" si="27"/>
        <v>23.039977567530933</v>
      </c>
      <c r="R113" s="569">
        <f t="shared" si="27"/>
        <v>24.105718968203334</v>
      </c>
      <c r="S113" s="569">
        <f t="shared" si="28"/>
        <v>22.658513598603435</v>
      </c>
      <c r="T113" s="569">
        <f t="shared" ref="T113" si="33">T30*100/T$27</f>
        <v>24.014014951743942</v>
      </c>
      <c r="U113" s="569">
        <f t="shared" si="28"/>
        <v>23.741148359962299</v>
      </c>
    </row>
    <row r="114" spans="1:22" ht="12.75">
      <c r="A114" s="91">
        <v>17</v>
      </c>
      <c r="B114" s="313" t="s">
        <v>124</v>
      </c>
      <c r="C114" s="285" t="s">
        <v>38</v>
      </c>
      <c r="D114" s="569">
        <f t="shared" si="30"/>
        <v>3.728713306530639</v>
      </c>
      <c r="E114" s="308">
        <f t="shared" si="30"/>
        <v>3.6920219014521378</v>
      </c>
      <c r="F114" s="308">
        <f t="shared" si="30"/>
        <v>3.7914556745300136</v>
      </c>
      <c r="G114" s="308">
        <f t="shared" si="30"/>
        <v>3.8375580179768094</v>
      </c>
      <c r="H114" s="308">
        <f t="shared" si="30"/>
        <v>4.0513024040354102</v>
      </c>
      <c r="I114" s="569">
        <f t="shared" si="30"/>
        <v>4.2599465341516147</v>
      </c>
      <c r="J114" s="569">
        <f t="shared" si="30"/>
        <v>4.0562325687069407</v>
      </c>
      <c r="K114" s="569">
        <f t="shared" si="30"/>
        <v>4.095345963756178</v>
      </c>
      <c r="L114" s="569">
        <f t="shared" si="30"/>
        <v>4.0871852172069962</v>
      </c>
      <c r="M114" s="569">
        <f t="shared" si="30"/>
        <v>4.1983261190176604</v>
      </c>
      <c r="N114" s="569">
        <f t="shared" si="30"/>
        <v>4.7632577209382765</v>
      </c>
      <c r="O114" s="569">
        <f t="shared" si="30"/>
        <v>4.8239312044220233</v>
      </c>
      <c r="P114" s="569">
        <f t="shared" si="30"/>
        <v>5.211151417821366</v>
      </c>
      <c r="Q114" s="569">
        <f t="shared" si="27"/>
        <v>5.0311546955320319</v>
      </c>
      <c r="R114" s="569">
        <f t="shared" si="27"/>
        <v>5.2190111531536116</v>
      </c>
      <c r="S114" s="569">
        <f t="shared" si="28"/>
        <v>4.8321397045191334</v>
      </c>
      <c r="T114" s="569">
        <f t="shared" ref="T114" si="34">T31*100/T$27</f>
        <v>4.898589992627266</v>
      </c>
      <c r="U114" s="569">
        <f t="shared" si="28"/>
        <v>4.9476007577469199</v>
      </c>
    </row>
    <row r="115" spans="1:22" ht="12.75">
      <c r="A115" s="91">
        <v>18</v>
      </c>
      <c r="B115" s="313" t="s">
        <v>650</v>
      </c>
      <c r="C115" s="285" t="s">
        <v>38</v>
      </c>
      <c r="D115" s="569">
        <f t="shared" si="30"/>
        <v>28.480174791414512</v>
      </c>
      <c r="E115" s="308">
        <f t="shared" si="30"/>
        <v>29.839577448198163</v>
      </c>
      <c r="F115" s="308">
        <f t="shared" si="30"/>
        <v>29.932155647356193</v>
      </c>
      <c r="G115" s="308">
        <f t="shared" si="30"/>
        <v>29.413693432043065</v>
      </c>
      <c r="H115" s="308">
        <f t="shared" si="30"/>
        <v>28.090731780434798</v>
      </c>
      <c r="I115" s="569">
        <f t="shared" si="30"/>
        <v>27.984230155007161</v>
      </c>
      <c r="J115" s="569">
        <f t="shared" si="30"/>
        <v>29.842052819592276</v>
      </c>
      <c r="K115" s="569">
        <f t="shared" si="30"/>
        <v>29.141225179918493</v>
      </c>
      <c r="L115" s="569">
        <f t="shared" si="30"/>
        <v>29.37597768609232</v>
      </c>
      <c r="M115" s="569">
        <f t="shared" si="30"/>
        <v>28.374293377699626</v>
      </c>
      <c r="N115" s="569">
        <f t="shared" si="30"/>
        <v>28.284376759376794</v>
      </c>
      <c r="O115" s="569">
        <f t="shared" si="30"/>
        <v>28.13540532503324</v>
      </c>
      <c r="P115" s="569">
        <f t="shared" si="30"/>
        <v>25.677022258171004</v>
      </c>
      <c r="Q115" s="569">
        <f t="shared" si="27"/>
        <v>27.930942198287099</v>
      </c>
      <c r="R115" s="569">
        <f t="shared" si="27"/>
        <v>28.594262987380869</v>
      </c>
      <c r="S115" s="569">
        <f t="shared" si="28"/>
        <v>28.740585363275706</v>
      </c>
      <c r="T115" s="569">
        <f t="shared" ref="T115" si="35">T32*100/T$27</f>
        <v>26.273474413637899</v>
      </c>
      <c r="U115" s="569">
        <f t="shared" si="28"/>
        <v>27.218094431322601</v>
      </c>
    </row>
    <row r="116" spans="1:22" ht="12.75">
      <c r="A116" s="91"/>
      <c r="B116" s="316" t="s">
        <v>120</v>
      </c>
      <c r="C116" s="285"/>
      <c r="D116" s="569"/>
      <c r="E116" s="308"/>
      <c r="F116" s="308"/>
      <c r="G116" s="308"/>
      <c r="H116" s="308"/>
      <c r="I116" s="569"/>
      <c r="J116" s="569"/>
      <c r="K116" s="569"/>
      <c r="L116" s="569"/>
      <c r="M116" s="569"/>
      <c r="N116" s="569"/>
      <c r="O116" s="569"/>
      <c r="P116" s="569"/>
      <c r="Q116" s="570"/>
      <c r="R116" s="570"/>
      <c r="S116" s="570"/>
      <c r="T116" s="570"/>
      <c r="U116" s="570"/>
    </row>
    <row r="117" spans="1:22" ht="12.75">
      <c r="A117" s="91">
        <v>19</v>
      </c>
      <c r="B117" s="315" t="s">
        <v>647</v>
      </c>
      <c r="C117" s="285" t="s">
        <v>38</v>
      </c>
      <c r="D117" s="569">
        <f>D34*100/D$27</f>
        <v>17.683578238048394</v>
      </c>
      <c r="E117" s="308">
        <f t="shared" ref="E117:P117" si="36">E34*100/E$27</f>
        <v>17.283448963560655</v>
      </c>
      <c r="F117" s="308">
        <f t="shared" si="36"/>
        <v>17.722919967911611</v>
      </c>
      <c r="G117" s="308">
        <f t="shared" si="36"/>
        <v>18.069412534579229</v>
      </c>
      <c r="H117" s="308">
        <f t="shared" si="36"/>
        <v>18.469353621063753</v>
      </c>
      <c r="I117" s="569">
        <f t="shared" si="36"/>
        <v>19.271171747964072</v>
      </c>
      <c r="J117" s="569">
        <f t="shared" si="36"/>
        <v>18.798831364466558</v>
      </c>
      <c r="K117" s="569">
        <f t="shared" si="36"/>
        <v>19.520127026792679</v>
      </c>
      <c r="L117" s="569">
        <f t="shared" si="36"/>
        <v>19.629706713812098</v>
      </c>
      <c r="M117" s="569">
        <f t="shared" si="36"/>
        <v>20.038061047509732</v>
      </c>
      <c r="N117" s="569">
        <f t="shared" si="36"/>
        <v>20.345473902720535</v>
      </c>
      <c r="O117" s="569">
        <f t="shared" si="36"/>
        <v>20.225624529562413</v>
      </c>
      <c r="P117" s="569">
        <f t="shared" si="36"/>
        <v>21.531367706923788</v>
      </c>
      <c r="Q117" s="569">
        <f t="shared" ref="Q117:R119" si="37">Q34*100/Q$27</f>
        <v>20.608415152217635</v>
      </c>
      <c r="R117" s="569">
        <f t="shared" si="37"/>
        <v>20.572689416228972</v>
      </c>
      <c r="S117" s="569">
        <f t="shared" ref="S117:U119" si="38">S34*100/S$27</f>
        <v>20.393243352690192</v>
      </c>
      <c r="T117" s="569">
        <f t="shared" ref="T117" si="39">T34*100/T$27</f>
        <v>21.126443076587716</v>
      </c>
      <c r="U117" s="569">
        <f t="shared" si="38"/>
        <v>21.122335537915657</v>
      </c>
    </row>
    <row r="118" spans="1:22" ht="12.75">
      <c r="A118" s="91">
        <v>20</v>
      </c>
      <c r="B118" s="315" t="s">
        <v>623</v>
      </c>
      <c r="C118" s="285" t="s">
        <v>38</v>
      </c>
      <c r="D118" s="569">
        <f t="shared" ref="D118:P119" si="40">D35*100/D$27</f>
        <v>21.717713109903169</v>
      </c>
      <c r="E118" s="308">
        <f t="shared" si="40"/>
        <v>23.461399449397568</v>
      </c>
      <c r="F118" s="308">
        <f t="shared" si="40"/>
        <v>22.752404767615605</v>
      </c>
      <c r="G118" s="308">
        <f t="shared" si="40"/>
        <v>23.213164737166153</v>
      </c>
      <c r="H118" s="308">
        <f t="shared" si="40"/>
        <v>23.663184936975213</v>
      </c>
      <c r="I118" s="569">
        <f t="shared" si="40"/>
        <v>23.86688897716596</v>
      </c>
      <c r="J118" s="569">
        <f t="shared" si="40"/>
        <v>24.582726771544902</v>
      </c>
      <c r="K118" s="569">
        <f t="shared" si="40"/>
        <v>24.822563513396336</v>
      </c>
      <c r="L118" s="569">
        <f t="shared" si="40"/>
        <v>23.845588288819645</v>
      </c>
      <c r="M118" s="569">
        <f t="shared" si="40"/>
        <v>23.877725993599569</v>
      </c>
      <c r="N118" s="569">
        <f t="shared" si="40"/>
        <v>23.263283889153815</v>
      </c>
      <c r="O118" s="569">
        <f t="shared" si="40"/>
        <v>23.734005203622644</v>
      </c>
      <c r="P118" s="569">
        <f t="shared" si="40"/>
        <v>23.916249213770971</v>
      </c>
      <c r="Q118" s="569">
        <f t="shared" si="37"/>
        <v>23.768030916611373</v>
      </c>
      <c r="R118" s="569">
        <f t="shared" si="37"/>
        <v>23.473610540661792</v>
      </c>
      <c r="S118" s="569">
        <f t="shared" si="38"/>
        <v>24.139613001742482</v>
      </c>
      <c r="T118" s="569">
        <f t="shared" ref="T118" si="41">T35*100/T$27</f>
        <v>22.94940466405416</v>
      </c>
      <c r="U118" s="569">
        <f t="shared" si="38"/>
        <v>23.338515419275229</v>
      </c>
    </row>
    <row r="119" spans="1:22" ht="12.75">
      <c r="A119" s="91">
        <v>21</v>
      </c>
      <c r="B119" s="315" t="s">
        <v>798</v>
      </c>
      <c r="C119" s="285" t="s">
        <v>38</v>
      </c>
      <c r="D119" s="569">
        <f t="shared" si="40"/>
        <v>15.40356849356434</v>
      </c>
      <c r="E119" s="308">
        <f t="shared" si="40"/>
        <v>16.399495337883803</v>
      </c>
      <c r="F119" s="308">
        <f t="shared" si="40"/>
        <v>15.685974271605833</v>
      </c>
      <c r="G119" s="308">
        <f t="shared" si="40"/>
        <v>15.088982661510617</v>
      </c>
      <c r="H119" s="308">
        <f t="shared" si="40"/>
        <v>13.137587874329132</v>
      </c>
      <c r="I119" s="569">
        <f t="shared" si="40"/>
        <v>12.443484148558735</v>
      </c>
      <c r="J119" s="569">
        <f t="shared" si="40"/>
        <v>13.973649916988158</v>
      </c>
      <c r="K119" s="569">
        <f t="shared" si="40"/>
        <v>12.669036677360614</v>
      </c>
      <c r="L119" s="569">
        <f t="shared" si="40"/>
        <v>12.29780475490139</v>
      </c>
      <c r="M119" s="569">
        <f t="shared" si="40"/>
        <v>11.099283946641112</v>
      </c>
      <c r="N119" s="569">
        <f t="shared" si="40"/>
        <v>11.192458549531114</v>
      </c>
      <c r="O119" s="569">
        <f t="shared" si="40"/>
        <v>11.551589202269527</v>
      </c>
      <c r="P119" s="569">
        <f t="shared" si="40"/>
        <v>7.6912050164903132</v>
      </c>
      <c r="Q119" s="569">
        <f t="shared" si="37"/>
        <v>10.524989485374896</v>
      </c>
      <c r="R119" s="569">
        <f t="shared" si="37"/>
        <v>9.6728830869373308</v>
      </c>
      <c r="S119" s="569">
        <f t="shared" si="38"/>
        <v>9.0684388959221689</v>
      </c>
      <c r="T119" s="569">
        <f t="shared" ref="T119" si="42">T36*100/T$27</f>
        <v>7.8980815126311574</v>
      </c>
      <c r="U119" s="569">
        <f t="shared" si="38"/>
        <v>8.4089501146207155</v>
      </c>
    </row>
    <row r="120" spans="1:22" ht="35.1" customHeight="1">
      <c r="A120" s="91"/>
      <c r="B120" s="275"/>
      <c r="C120" s="270"/>
      <c r="D120" s="745" t="s">
        <v>105</v>
      </c>
      <c r="E120" s="746"/>
      <c r="F120" s="746"/>
      <c r="G120" s="746"/>
      <c r="H120" s="746"/>
      <c r="I120" s="746"/>
      <c r="J120" s="746"/>
      <c r="K120" s="746"/>
      <c r="L120" s="746"/>
      <c r="M120" s="746"/>
      <c r="N120" s="746"/>
      <c r="O120" s="746"/>
      <c r="P120" s="746"/>
      <c r="Q120" s="746"/>
      <c r="R120" s="746"/>
      <c r="S120" s="746"/>
      <c r="T120" s="746"/>
      <c r="U120" s="746"/>
      <c r="V120" s="50"/>
    </row>
    <row r="121" spans="1:22" s="1" customFormat="1" ht="15" customHeight="1">
      <c r="A121" s="91">
        <v>22</v>
      </c>
      <c r="B121" s="312" t="s">
        <v>101</v>
      </c>
      <c r="C121" s="288" t="s">
        <v>38</v>
      </c>
      <c r="D121" s="728">
        <f>D32*100/D$32</f>
        <v>100</v>
      </c>
      <c r="E121" s="302">
        <f t="shared" ref="E121:P121" si="43">E32*100/E$32</f>
        <v>100</v>
      </c>
      <c r="F121" s="302">
        <f t="shared" si="43"/>
        <v>100</v>
      </c>
      <c r="G121" s="302">
        <f t="shared" si="43"/>
        <v>100.00000000000001</v>
      </c>
      <c r="H121" s="302">
        <f t="shared" si="43"/>
        <v>100</v>
      </c>
      <c r="I121" s="728">
        <f t="shared" si="43"/>
        <v>100</v>
      </c>
      <c r="J121" s="728">
        <f t="shared" si="43"/>
        <v>100</v>
      </c>
      <c r="K121" s="728">
        <f t="shared" si="43"/>
        <v>100.00000000000001</v>
      </c>
      <c r="L121" s="728">
        <f t="shared" si="43"/>
        <v>100</v>
      </c>
      <c r="M121" s="728">
        <f t="shared" si="43"/>
        <v>100</v>
      </c>
      <c r="N121" s="728">
        <f t="shared" si="43"/>
        <v>100</v>
      </c>
      <c r="O121" s="728">
        <f t="shared" si="43"/>
        <v>100</v>
      </c>
      <c r="P121" s="728">
        <f t="shared" si="43"/>
        <v>100</v>
      </c>
      <c r="Q121" s="728">
        <f>Q32*100/Q$32</f>
        <v>100</v>
      </c>
      <c r="R121" s="728">
        <f>R32*100/R$32</f>
        <v>100</v>
      </c>
      <c r="S121" s="728">
        <f>S32*100/S$32</f>
        <v>100</v>
      </c>
      <c r="T121" s="728">
        <f>T32*100/T$32</f>
        <v>100</v>
      </c>
      <c r="U121" s="728">
        <f>U32*100/U$32</f>
        <v>100</v>
      </c>
    </row>
    <row r="122" spans="1:22" ht="12.75">
      <c r="A122" s="91">
        <v>23</v>
      </c>
      <c r="B122" s="313" t="s">
        <v>799</v>
      </c>
      <c r="C122" s="270" t="s">
        <v>38</v>
      </c>
      <c r="D122" s="569">
        <f>D41*100/D$40</f>
        <v>1.6598642785661453</v>
      </c>
      <c r="E122" s="308">
        <f t="shared" ref="E122:P122" si="44">E41*100/E$40</f>
        <v>1.9866588692844951</v>
      </c>
      <c r="F122" s="308">
        <f t="shared" si="44"/>
        <v>1.7962828992177426</v>
      </c>
      <c r="G122" s="308">
        <f t="shared" si="44"/>
        <v>1.8711348319257837</v>
      </c>
      <c r="H122" s="308">
        <f t="shared" si="44"/>
        <v>1.9034735912685352</v>
      </c>
      <c r="I122" s="569">
        <f t="shared" si="44"/>
        <v>2.0660195219528084</v>
      </c>
      <c r="J122" s="569">
        <f t="shared" si="44"/>
        <v>2.7496994236032184</v>
      </c>
      <c r="K122" s="569">
        <f t="shared" si="44"/>
        <v>2.7203194437807614</v>
      </c>
      <c r="L122" s="569">
        <f t="shared" si="44"/>
        <v>3.0803745479415583</v>
      </c>
      <c r="M122" s="569">
        <f t="shared" si="44"/>
        <v>4.1891830109045456</v>
      </c>
      <c r="N122" s="569">
        <f t="shared" si="44"/>
        <v>5.0752846958396596</v>
      </c>
      <c r="O122" s="569">
        <f t="shared" si="44"/>
        <v>5.4179270836367692</v>
      </c>
      <c r="P122" s="569">
        <f t="shared" si="44"/>
        <v>6.748684989510461</v>
      </c>
      <c r="Q122" s="569">
        <f>Q41*100/Q$40</f>
        <v>8.744242455959883</v>
      </c>
      <c r="R122" s="569">
        <f>R41*100/R$40</f>
        <v>10.335334504990984</v>
      </c>
      <c r="S122" s="569">
        <f>S41*100/S$40</f>
        <v>10.458627044916202</v>
      </c>
      <c r="T122" s="569">
        <f>T41*100/T$40</f>
        <v>12.381042921254759</v>
      </c>
      <c r="U122" s="569">
        <f>U41*100/U$40</f>
        <v>14.501093804828546</v>
      </c>
    </row>
    <row r="123" spans="1:22" ht="24.95" customHeight="1">
      <c r="A123" s="91"/>
      <c r="B123" s="275"/>
      <c r="C123" s="270"/>
      <c r="D123" s="743" t="s">
        <v>106</v>
      </c>
      <c r="E123" s="744"/>
      <c r="F123" s="744"/>
      <c r="G123" s="744"/>
      <c r="H123" s="744"/>
      <c r="I123" s="744"/>
      <c r="J123" s="744"/>
      <c r="K123" s="744"/>
      <c r="L123" s="744"/>
      <c r="M123" s="744"/>
      <c r="N123" s="744"/>
      <c r="O123" s="744"/>
      <c r="P123" s="744"/>
      <c r="Q123" s="744"/>
      <c r="R123" s="744"/>
      <c r="S123" s="744"/>
      <c r="T123" s="744"/>
      <c r="U123" s="744"/>
      <c r="V123" s="50"/>
    </row>
    <row r="124" spans="1:22" s="1" customFormat="1" ht="15" customHeight="1">
      <c r="A124" s="91">
        <v>24</v>
      </c>
      <c r="B124" s="312" t="s">
        <v>126</v>
      </c>
      <c r="C124" s="288" t="s">
        <v>38</v>
      </c>
      <c r="D124" s="728">
        <f>D42*100/D$42</f>
        <v>100</v>
      </c>
      <c r="E124" s="302">
        <f t="shared" ref="E124:P124" si="45">E42*100/E$42</f>
        <v>100</v>
      </c>
      <c r="F124" s="302">
        <f t="shared" si="45"/>
        <v>100</v>
      </c>
      <c r="G124" s="302">
        <f t="shared" si="45"/>
        <v>100</v>
      </c>
      <c r="H124" s="302">
        <f t="shared" si="45"/>
        <v>100</v>
      </c>
      <c r="I124" s="728">
        <f t="shared" si="45"/>
        <v>100</v>
      </c>
      <c r="J124" s="728">
        <f t="shared" si="45"/>
        <v>100</v>
      </c>
      <c r="K124" s="728">
        <f t="shared" si="45"/>
        <v>100</v>
      </c>
      <c r="L124" s="728">
        <f t="shared" si="45"/>
        <v>100</v>
      </c>
      <c r="M124" s="728">
        <f t="shared" si="45"/>
        <v>100</v>
      </c>
      <c r="N124" s="728">
        <f t="shared" si="45"/>
        <v>100</v>
      </c>
      <c r="O124" s="728">
        <f t="shared" si="45"/>
        <v>100</v>
      </c>
      <c r="P124" s="728">
        <f t="shared" si="45"/>
        <v>100</v>
      </c>
      <c r="Q124" s="728">
        <f t="shared" ref="Q124:U125" si="46">Q42*100/Q$42</f>
        <v>100</v>
      </c>
      <c r="R124" s="728">
        <f t="shared" si="46"/>
        <v>100</v>
      </c>
      <c r="S124" s="728">
        <f t="shared" si="46"/>
        <v>100</v>
      </c>
      <c r="T124" s="728">
        <f t="shared" ref="T124" si="47">T42*100/T$42</f>
        <v>100</v>
      </c>
      <c r="U124" s="728">
        <f t="shared" si="46"/>
        <v>100</v>
      </c>
    </row>
    <row r="125" spans="1:22" ht="12.75">
      <c r="A125" s="91">
        <v>25</v>
      </c>
      <c r="B125" s="313" t="s">
        <v>800</v>
      </c>
      <c r="C125" s="270" t="s">
        <v>38</v>
      </c>
      <c r="D125" s="569">
        <f>D43*100/D$42</f>
        <v>23.524468891408418</v>
      </c>
      <c r="E125" s="308">
        <f t="shared" ref="E125:P125" si="48">E43*100/E$42</f>
        <v>24.098713877707802</v>
      </c>
      <c r="F125" s="308">
        <f t="shared" si="48"/>
        <v>24.728646203420794</v>
      </c>
      <c r="G125" s="308">
        <f t="shared" si="48"/>
        <v>24.189885245359523</v>
      </c>
      <c r="H125" s="308">
        <f t="shared" si="48"/>
        <v>24.748480688993528</v>
      </c>
      <c r="I125" s="569">
        <f t="shared" si="48"/>
        <v>24.926146352233538</v>
      </c>
      <c r="J125" s="569">
        <f t="shared" si="48"/>
        <v>25.768445014854397</v>
      </c>
      <c r="K125" s="569">
        <f t="shared" si="48"/>
        <v>25.788290691829356</v>
      </c>
      <c r="L125" s="569">
        <f t="shared" si="48"/>
        <v>25.624362103959911</v>
      </c>
      <c r="M125" s="569">
        <f t="shared" si="48"/>
        <v>25.252474511602625</v>
      </c>
      <c r="N125" s="569">
        <f t="shared" si="48"/>
        <v>24.93570442642995</v>
      </c>
      <c r="O125" s="569">
        <f t="shared" si="48"/>
        <v>25.516715221457353</v>
      </c>
      <c r="P125" s="569">
        <f t="shared" si="48"/>
        <v>25.745567500256307</v>
      </c>
      <c r="Q125" s="569">
        <f t="shared" si="46"/>
        <v>26.269211968162697</v>
      </c>
      <c r="R125" s="569">
        <f t="shared" si="46"/>
        <v>26.371455007769953</v>
      </c>
      <c r="S125" s="569">
        <f t="shared" si="46"/>
        <v>27.68573963429133</v>
      </c>
      <c r="T125" s="569">
        <f t="shared" ref="T125" si="49">T43*100/T$42</f>
        <v>27.39267451993295</v>
      </c>
      <c r="U125" s="569">
        <f t="shared" si="46"/>
        <v>28.340946286090279</v>
      </c>
    </row>
    <row r="126" spans="1:22" ht="12.75">
      <c r="A126" s="91">
        <v>26</v>
      </c>
      <c r="B126" s="313" t="s">
        <v>1125</v>
      </c>
      <c r="C126" s="270" t="s">
        <v>38</v>
      </c>
      <c r="D126" s="569">
        <v>4.5</v>
      </c>
      <c r="E126" s="308">
        <v>4.0999999999999996</v>
      </c>
      <c r="F126" s="308">
        <v>4.3</v>
      </c>
      <c r="G126" s="308">
        <v>4.7</v>
      </c>
      <c r="H126" s="308">
        <v>5.4</v>
      </c>
      <c r="I126" s="569">
        <v>6.4</v>
      </c>
      <c r="J126" s="569">
        <v>6.7</v>
      </c>
      <c r="K126" s="569">
        <v>7.8</v>
      </c>
      <c r="L126" s="569">
        <v>7.5</v>
      </c>
      <c r="M126" s="569">
        <v>9.1999999999999993</v>
      </c>
      <c r="N126" s="569">
        <v>10.1</v>
      </c>
      <c r="O126" s="569">
        <v>11.6</v>
      </c>
      <c r="P126" s="569">
        <v>14.3</v>
      </c>
      <c r="Q126" s="569">
        <v>15.1</v>
      </c>
      <c r="R126" s="569">
        <v>16.399999999999999</v>
      </c>
      <c r="S126" s="569">
        <v>17.100000000000001</v>
      </c>
      <c r="T126" s="569">
        <v>18.100000000000001</v>
      </c>
      <c r="U126" s="569">
        <v>20.5</v>
      </c>
    </row>
    <row r="127" spans="1:22" s="1" customFormat="1" ht="15" customHeight="1">
      <c r="A127" s="91">
        <v>27</v>
      </c>
      <c r="B127" s="312" t="s">
        <v>128</v>
      </c>
      <c r="C127" s="289" t="s">
        <v>38</v>
      </c>
      <c r="D127" s="569">
        <f>D45*100/D$42</f>
        <v>39.090675956610148</v>
      </c>
      <c r="E127" s="308">
        <f t="shared" ref="E127:P127" si="50">E45*100/E$42</f>
        <v>40.317209522701589</v>
      </c>
      <c r="F127" s="308">
        <f t="shared" si="50"/>
        <v>40.767455473541887</v>
      </c>
      <c r="G127" s="308">
        <f t="shared" si="50"/>
        <v>38.947241251711688</v>
      </c>
      <c r="H127" s="308">
        <f t="shared" si="50"/>
        <v>40.052821715451152</v>
      </c>
      <c r="I127" s="569">
        <f t="shared" si="50"/>
        <v>39.847179897602295</v>
      </c>
      <c r="J127" s="569">
        <f t="shared" si="50"/>
        <v>41.295481306676685</v>
      </c>
      <c r="K127" s="569">
        <f t="shared" si="50"/>
        <v>40.798926841785942</v>
      </c>
      <c r="L127" s="569">
        <f t="shared" si="50"/>
        <v>39.164792449740055</v>
      </c>
      <c r="M127" s="569">
        <f t="shared" si="50"/>
        <v>38.407157624166508</v>
      </c>
      <c r="N127" s="569">
        <f t="shared" si="50"/>
        <v>37.928183682787243</v>
      </c>
      <c r="O127" s="569">
        <f t="shared" si="50"/>
        <v>39.231365004327309</v>
      </c>
      <c r="P127" s="569">
        <f t="shared" si="50"/>
        <v>38.959249491197681</v>
      </c>
      <c r="Q127" s="569">
        <f>Q45*100/Q$42</f>
        <v>38.941928759515442</v>
      </c>
      <c r="R127" s="569">
        <f>R45*100/R$42</f>
        <v>38.817947721021731</v>
      </c>
      <c r="S127" s="569">
        <f>S45*100/S$42</f>
        <v>40.293079716027378</v>
      </c>
      <c r="T127" s="569">
        <f>T45*100/T$42</f>
        <v>38.295289427408754</v>
      </c>
      <c r="U127" s="569">
        <f>U45*100/U$42</f>
        <v>35.723516755433423</v>
      </c>
    </row>
    <row r="128" spans="1:22" ht="6" customHeight="1">
      <c r="A128" s="91"/>
      <c r="B128" s="286"/>
      <c r="C128" s="270"/>
      <c r="D128" s="571"/>
      <c r="E128" s="303"/>
      <c r="F128" s="303"/>
      <c r="G128" s="303"/>
      <c r="H128" s="303"/>
      <c r="I128" s="571"/>
      <c r="J128" s="571"/>
      <c r="K128" s="571"/>
      <c r="L128" s="571"/>
      <c r="M128" s="571"/>
      <c r="N128" s="571"/>
      <c r="O128" s="571"/>
      <c r="P128" s="571"/>
      <c r="Q128" s="571"/>
      <c r="R128" s="571"/>
      <c r="S128" s="571"/>
      <c r="T128" s="571"/>
      <c r="U128" s="571"/>
    </row>
    <row r="129" spans="1:26" s="130" customFormat="1" ht="15" customHeight="1">
      <c r="A129" s="91">
        <v>28</v>
      </c>
      <c r="B129" s="312" t="s">
        <v>360</v>
      </c>
      <c r="C129" s="288" t="s">
        <v>535</v>
      </c>
      <c r="D129" s="572">
        <f t="shared" ref="D129:M129" si="51">D48*100/$N48</f>
        <v>95.675605365739386</v>
      </c>
      <c r="E129" s="309">
        <f t="shared" si="51"/>
        <v>97.82714118161293</v>
      </c>
      <c r="F129" s="309">
        <f t="shared" si="51"/>
        <v>96.351421540412872</v>
      </c>
      <c r="G129" s="309">
        <f t="shared" si="51"/>
        <v>96.974960515421884</v>
      </c>
      <c r="H129" s="309">
        <f t="shared" si="51"/>
        <v>95.271185975972102</v>
      </c>
      <c r="I129" s="572">
        <f t="shared" si="51"/>
        <v>96.554791866984189</v>
      </c>
      <c r="J129" s="572">
        <f t="shared" si="51"/>
        <v>97.113546531797638</v>
      </c>
      <c r="K129" s="572">
        <f t="shared" si="51"/>
        <v>96.011850472296288</v>
      </c>
      <c r="L129" s="572">
        <f t="shared" si="51"/>
        <v>98.364464190123073</v>
      </c>
      <c r="M129" s="572">
        <f t="shared" si="51"/>
        <v>99.341390911389965</v>
      </c>
      <c r="N129" s="572">
        <f>N48*100/$N48</f>
        <v>99.999999999999986</v>
      </c>
      <c r="O129" s="572">
        <f t="shared" ref="O129:U129" si="52">O48*100/$N48</f>
        <v>101.2982477917935</v>
      </c>
      <c r="P129" s="572">
        <f t="shared" si="52"/>
        <v>98.25469793867515</v>
      </c>
      <c r="Q129" s="572">
        <f t="shared" si="52"/>
        <v>98.278135702507583</v>
      </c>
      <c r="R129" s="572">
        <f t="shared" si="52"/>
        <v>91.967311115921419</v>
      </c>
      <c r="S129" s="572">
        <f t="shared" si="52"/>
        <v>95.179608009434205</v>
      </c>
      <c r="T129" s="572">
        <f t="shared" ref="T129" si="53">T48*100/$N48</f>
        <v>91.850889033225144</v>
      </c>
      <c r="U129" s="572">
        <f t="shared" si="52"/>
        <v>91.196296004545474</v>
      </c>
    </row>
    <row r="130" spans="1:26" ht="6" customHeight="1">
      <c r="A130" s="265"/>
      <c r="B130" s="286"/>
      <c r="C130" s="270"/>
      <c r="D130" s="209"/>
      <c r="E130" s="206"/>
      <c r="F130" s="206"/>
      <c r="G130" s="206"/>
      <c r="H130" s="206"/>
      <c r="I130" s="206"/>
      <c r="J130" s="206"/>
      <c r="K130" s="206"/>
      <c r="L130" s="206"/>
      <c r="M130" s="206"/>
      <c r="N130" s="206"/>
      <c r="O130" s="206"/>
      <c r="P130" s="206"/>
      <c r="Q130" s="81"/>
      <c r="R130" s="81"/>
      <c r="S130" s="81"/>
      <c r="T130" s="81"/>
      <c r="U130" s="81"/>
    </row>
    <row r="131" spans="1:26" s="130" customFormat="1" ht="21" customHeight="1">
      <c r="A131" s="91"/>
      <c r="B131" s="311" t="s">
        <v>129</v>
      </c>
      <c r="C131" s="290"/>
      <c r="D131" s="291"/>
      <c r="E131" s="292"/>
      <c r="F131" s="292"/>
      <c r="G131" s="292"/>
      <c r="H131" s="292"/>
      <c r="I131" s="292"/>
      <c r="J131" s="292"/>
      <c r="K131" s="292"/>
      <c r="L131" s="292"/>
      <c r="M131" s="292"/>
      <c r="N131" s="292"/>
      <c r="O131" s="292"/>
      <c r="P131" s="292"/>
      <c r="Q131" s="293"/>
      <c r="R131" s="293"/>
      <c r="S131" s="293"/>
      <c r="T131" s="293"/>
      <c r="U131" s="293"/>
    </row>
    <row r="132" spans="1:26" ht="6" customHeight="1">
      <c r="A132" s="265"/>
      <c r="B132" s="275"/>
      <c r="C132" s="270"/>
      <c r="D132" s="66"/>
      <c r="E132" s="68"/>
      <c r="F132" s="68"/>
      <c r="G132" s="68"/>
      <c r="H132" s="68"/>
      <c r="I132" s="68"/>
      <c r="J132" s="68"/>
      <c r="K132" s="68"/>
      <c r="L132" s="68"/>
      <c r="M132" s="68"/>
      <c r="N132" s="68"/>
      <c r="O132" s="68"/>
      <c r="P132" s="68"/>
      <c r="Q132" s="81"/>
      <c r="R132" s="81"/>
      <c r="S132" s="81"/>
      <c r="T132" s="81"/>
      <c r="U132" s="81"/>
    </row>
    <row r="133" spans="1:26" ht="12.75">
      <c r="A133" s="91">
        <v>29</v>
      </c>
      <c r="B133" s="313" t="s">
        <v>130</v>
      </c>
      <c r="C133" s="270" t="s">
        <v>535</v>
      </c>
      <c r="D133" s="567">
        <f>D52*100/$N52</f>
        <v>88.434144785797812</v>
      </c>
      <c r="E133" s="305">
        <f t="shared" ref="E133:H135" si="54">E52*100/$I52</f>
        <v>91.698567209887344</v>
      </c>
      <c r="F133" s="305">
        <f t="shared" si="54"/>
        <v>93.371978562834954</v>
      </c>
      <c r="G133" s="305">
        <f t="shared" si="54"/>
        <v>95.209449852346054</v>
      </c>
      <c r="H133" s="305">
        <f t="shared" si="54"/>
        <v>97.101607787378313</v>
      </c>
      <c r="I133" s="567">
        <f>I52*100/$N52</f>
        <v>97.193579249495059</v>
      </c>
      <c r="J133" s="567">
        <f t="shared" ref="J133:M135" si="55">J52*100/$I52</f>
        <v>101.69528601115607</v>
      </c>
      <c r="K133" s="567">
        <f t="shared" si="55"/>
        <v>101.70622334026029</v>
      </c>
      <c r="L133" s="567">
        <f t="shared" si="55"/>
        <v>100.9734222902767</v>
      </c>
      <c r="M133" s="567">
        <f t="shared" si="55"/>
        <v>102.16559116263808</v>
      </c>
      <c r="N133" s="604">
        <f t="shared" ref="N133:S135" si="56">N52*100/$N52</f>
        <v>100.00000000000001</v>
      </c>
      <c r="O133" s="567">
        <f t="shared" si="56"/>
        <v>103.7100031891145</v>
      </c>
      <c r="P133" s="567">
        <f t="shared" si="56"/>
        <v>107.10109492930798</v>
      </c>
      <c r="Q133" s="567">
        <f t="shared" si="56"/>
        <v>108.22791538216222</v>
      </c>
      <c r="R133" s="567">
        <f t="shared" si="56"/>
        <v>102.12607632614012</v>
      </c>
      <c r="S133" s="567">
        <f t="shared" si="56"/>
        <v>106.30381630700543</v>
      </c>
      <c r="T133" s="567">
        <f t="shared" ref="T133:U133" si="57">T52*100/$N52</f>
        <v>110.12012331242693</v>
      </c>
      <c r="U133" s="567">
        <f t="shared" si="57"/>
        <v>110.53470819602424</v>
      </c>
    </row>
    <row r="134" spans="1:26" ht="12.75">
      <c r="A134" s="91">
        <v>30</v>
      </c>
      <c r="B134" s="313" t="s">
        <v>131</v>
      </c>
      <c r="C134" s="270" t="s">
        <v>535</v>
      </c>
      <c r="D134" s="567">
        <f t="shared" ref="D134:D135" si="58">D53*100/$N53</f>
        <v>99.026241753977502</v>
      </c>
      <c r="E134" s="305">
        <f t="shared" si="54"/>
        <v>99.64471699031489</v>
      </c>
      <c r="F134" s="305">
        <f t="shared" si="54"/>
        <v>99.834525721516528</v>
      </c>
      <c r="G134" s="305">
        <f t="shared" si="54"/>
        <v>99.806541100890627</v>
      </c>
      <c r="H134" s="305">
        <f t="shared" si="54"/>
        <v>99.877111013773302</v>
      </c>
      <c r="I134" s="567">
        <f t="shared" ref="I134:I139" si="59">I53*100/$N53</f>
        <v>99.665308498253793</v>
      </c>
      <c r="J134" s="567">
        <f t="shared" si="55"/>
        <v>100.184941840658</v>
      </c>
      <c r="K134" s="567">
        <f t="shared" si="55"/>
        <v>100.35771645495693</v>
      </c>
      <c r="L134" s="567">
        <f t="shared" si="55"/>
        <v>100.40395191512143</v>
      </c>
      <c r="M134" s="567">
        <f t="shared" si="55"/>
        <v>100.38083418503918</v>
      </c>
      <c r="N134" s="604">
        <f t="shared" si="56"/>
        <v>100</v>
      </c>
      <c r="O134" s="567">
        <f t="shared" si="56"/>
        <v>99.881160263872729</v>
      </c>
      <c r="P134" s="567">
        <f t="shared" si="56"/>
        <v>99.756257275902229</v>
      </c>
      <c r="Q134" s="567">
        <f t="shared" si="56"/>
        <v>99.582848273185874</v>
      </c>
      <c r="R134" s="567">
        <f t="shared" si="56"/>
        <v>99.285748932867676</v>
      </c>
      <c r="S134" s="567">
        <f t="shared" si="56"/>
        <v>99.142656189367486</v>
      </c>
      <c r="T134" s="567">
        <f t="shared" ref="T134:U134" si="60">T53*100/$N53</f>
        <v>99.169334497477678</v>
      </c>
      <c r="U134" s="567">
        <f t="shared" si="60"/>
        <v>99.336680248350788</v>
      </c>
    </row>
    <row r="135" spans="1:26" ht="12.75">
      <c r="A135" s="91">
        <v>31</v>
      </c>
      <c r="B135" s="313" t="s">
        <v>107</v>
      </c>
      <c r="C135" s="270" t="s">
        <v>535</v>
      </c>
      <c r="D135" s="567">
        <f t="shared" si="58"/>
        <v>85.389335590351237</v>
      </c>
      <c r="E135" s="305">
        <f t="shared" si="54"/>
        <v>87.757385854968661</v>
      </c>
      <c r="F135" s="305">
        <f t="shared" si="54"/>
        <v>91.271262309758285</v>
      </c>
      <c r="G135" s="305">
        <f t="shared" si="54"/>
        <v>92.166517457475379</v>
      </c>
      <c r="H135" s="305">
        <f t="shared" si="54"/>
        <v>93.218442256042977</v>
      </c>
      <c r="I135" s="567">
        <f t="shared" si="59"/>
        <v>94.540837917900973</v>
      </c>
      <c r="J135" s="567">
        <f t="shared" si="55"/>
        <v>101.42121754700089</v>
      </c>
      <c r="K135" s="567">
        <f t="shared" si="55"/>
        <v>99.339749328558639</v>
      </c>
      <c r="L135" s="567">
        <f t="shared" si="55"/>
        <v>100.34691136974038</v>
      </c>
      <c r="M135" s="567">
        <f t="shared" si="55"/>
        <v>104.11817367949865</v>
      </c>
      <c r="N135" s="604">
        <f t="shared" si="56"/>
        <v>100</v>
      </c>
      <c r="O135" s="567">
        <f t="shared" si="56"/>
        <v>108.38975878121033</v>
      </c>
      <c r="P135" s="567">
        <f t="shared" si="56"/>
        <v>113.12949640287771</v>
      </c>
      <c r="Q135" s="567">
        <f t="shared" si="56"/>
        <v>110.60093101988997</v>
      </c>
      <c r="R135" s="567">
        <f t="shared" si="56"/>
        <v>89.229792636479061</v>
      </c>
      <c r="S135" s="567">
        <f t="shared" si="56"/>
        <v>105.79771476936098</v>
      </c>
      <c r="T135" s="567">
        <f t="shared" ref="T135:U135" si="61">T54*100/$N54</f>
        <v>115.25603046974186</v>
      </c>
      <c r="U135" s="567">
        <f t="shared" si="61"/>
        <v>114.72704189589506</v>
      </c>
    </row>
    <row r="136" spans="1:26" ht="6" customHeight="1">
      <c r="A136" s="91"/>
      <c r="B136" s="313"/>
      <c r="C136" s="270"/>
      <c r="D136" s="306"/>
      <c r="E136" s="306"/>
      <c r="F136" s="306"/>
      <c r="G136" s="306"/>
      <c r="H136" s="306"/>
      <c r="I136" s="567"/>
      <c r="J136" s="573"/>
      <c r="K136" s="573"/>
      <c r="L136" s="573"/>
      <c r="M136" s="573"/>
      <c r="N136" s="604"/>
      <c r="O136" s="573"/>
      <c r="P136" s="573"/>
      <c r="Q136" s="573"/>
      <c r="R136" s="573"/>
      <c r="S136" s="573"/>
      <c r="T136" s="573"/>
      <c r="U136" s="573"/>
    </row>
    <row r="137" spans="1:26" ht="12.75">
      <c r="A137" s="91">
        <v>32</v>
      </c>
      <c r="B137" s="313" t="s">
        <v>133</v>
      </c>
      <c r="C137" s="270" t="s">
        <v>535</v>
      </c>
      <c r="D137" s="567">
        <f>D56*100/$N56</f>
        <v>54.384483535830491</v>
      </c>
      <c r="E137" s="305">
        <f t="shared" ref="E137:M137" si="62">E56*100/$I56</f>
        <v>65.782939552199579</v>
      </c>
      <c r="F137" s="305">
        <f t="shared" si="62"/>
        <v>73.625476572573533</v>
      </c>
      <c r="G137" s="305">
        <f t="shared" si="62"/>
        <v>78.411610281908324</v>
      </c>
      <c r="H137" s="305">
        <f t="shared" si="62"/>
        <v>84.050859144782194</v>
      </c>
      <c r="I137" s="567">
        <f t="shared" si="59"/>
        <v>86.008348104522852</v>
      </c>
      <c r="J137" s="567">
        <f t="shared" si="62"/>
        <v>101.46628200727883</v>
      </c>
      <c r="K137" s="567">
        <f t="shared" si="62"/>
        <v>96.318834395475605</v>
      </c>
      <c r="L137" s="567">
        <f t="shared" si="62"/>
        <v>99.290822905167857</v>
      </c>
      <c r="M137" s="567">
        <f t="shared" si="62"/>
        <v>106.74684526735992</v>
      </c>
      <c r="N137" s="604">
        <f t="shared" ref="N137:S137" si="63">N56*100/$N56</f>
        <v>100.00000000000001</v>
      </c>
      <c r="O137" s="567">
        <f t="shared" si="63"/>
        <v>114.23512719623098</v>
      </c>
      <c r="P137" s="567">
        <f t="shared" si="63"/>
        <v>121.52941317266533</v>
      </c>
      <c r="Q137" s="567">
        <f t="shared" si="63"/>
        <v>127.70512228949225</v>
      </c>
      <c r="R137" s="567">
        <f t="shared" si="63"/>
        <v>107.52472983017897</v>
      </c>
      <c r="S137" s="567">
        <f t="shared" si="63"/>
        <v>127.13612676140615</v>
      </c>
      <c r="T137" s="567">
        <f t="shared" ref="T137:U137" si="64">T56*100/$N56</f>
        <v>143.47064666561175</v>
      </c>
      <c r="U137" s="567">
        <f t="shared" si="64"/>
        <v>146.42107264765758</v>
      </c>
      <c r="V137" s="425"/>
    </row>
    <row r="138" spans="1:26" ht="12.75">
      <c r="A138" s="91">
        <v>33</v>
      </c>
      <c r="B138" s="313" t="s">
        <v>134</v>
      </c>
      <c r="C138" s="270" t="s">
        <v>535</v>
      </c>
      <c r="D138" s="567">
        <f t="shared" ref="D138:D139" si="65">D57*100/$N57</f>
        <v>27.196045899128663</v>
      </c>
      <c r="E138" s="305">
        <f t="shared" ref="E138:M138" si="66">E57*100/$I57</f>
        <v>51.795453713532709</v>
      </c>
      <c r="F138" s="305">
        <f t="shared" si="66"/>
        <v>56.920092243493542</v>
      </c>
      <c r="G138" s="305">
        <f t="shared" si="66"/>
        <v>47.80555657234892</v>
      </c>
      <c r="H138" s="305">
        <f t="shared" si="66"/>
        <v>53.808704564588751</v>
      </c>
      <c r="I138" s="567">
        <f t="shared" si="59"/>
        <v>63.39324043671467</v>
      </c>
      <c r="J138" s="567">
        <f t="shared" si="66"/>
        <v>101.35436875434679</v>
      </c>
      <c r="K138" s="567">
        <f t="shared" si="66"/>
        <v>97.708554485888953</v>
      </c>
      <c r="L138" s="567">
        <f t="shared" si="66"/>
        <v>106.57234891467476</v>
      </c>
      <c r="M138" s="567">
        <f t="shared" si="66"/>
        <v>115.24396939858707</v>
      </c>
      <c r="N138" s="604">
        <f t="shared" ref="N138:Q139" si="67">N57*100/$N57</f>
        <v>100</v>
      </c>
      <c r="O138" s="567">
        <f t="shared" si="67"/>
        <v>122.60845351494972</v>
      </c>
      <c r="P138" s="567">
        <f t="shared" si="67"/>
        <v>117.11703349615379</v>
      </c>
      <c r="Q138" s="567">
        <f t="shared" si="67"/>
        <v>167.48889069370804</v>
      </c>
      <c r="R138" s="567">
        <f t="shared" ref="R138:S138" si="68">R57*100/$N57</f>
        <v>128.38993375024654</v>
      </c>
      <c r="S138" s="567">
        <f t="shared" si="68"/>
        <v>162.67621158152434</v>
      </c>
      <c r="T138" s="567">
        <f t="shared" ref="T138:U138" si="69">T57*100/$N57</f>
        <v>213.28823863834131</v>
      </c>
      <c r="U138" s="567">
        <f t="shared" si="69"/>
        <v>247.86341644525405</v>
      </c>
      <c r="V138" s="425"/>
      <c r="X138" s="747"/>
      <c r="Y138" s="20"/>
      <c r="Z138" s="20"/>
    </row>
    <row r="139" spans="1:26" ht="12.75">
      <c r="A139" s="91">
        <v>34</v>
      </c>
      <c r="B139" s="313" t="s">
        <v>801</v>
      </c>
      <c r="C139" s="270" t="s">
        <v>535</v>
      </c>
      <c r="D139" s="567">
        <f t="shared" si="65"/>
        <v>26.823370634876007</v>
      </c>
      <c r="E139" s="305">
        <f t="shared" ref="E139:M139" si="70">E58*100/$I58</f>
        <v>52.592126173128243</v>
      </c>
      <c r="F139" s="305">
        <f t="shared" si="70"/>
        <v>55.800425774339601</v>
      </c>
      <c r="G139" s="305">
        <f t="shared" si="70"/>
        <v>42.817306827381486</v>
      </c>
      <c r="H139" s="305">
        <f t="shared" si="70"/>
        <v>51.062936643578908</v>
      </c>
      <c r="I139" s="567">
        <f t="shared" si="59"/>
        <v>62.514761288871398</v>
      </c>
      <c r="J139" s="567">
        <f t="shared" si="70"/>
        <v>100.80957092740849</v>
      </c>
      <c r="K139" s="567">
        <f t="shared" si="70"/>
        <v>96.299961020659055</v>
      </c>
      <c r="L139" s="567">
        <f t="shared" si="70"/>
        <v>108.75535965938053</v>
      </c>
      <c r="M139" s="567">
        <f t="shared" si="70"/>
        <v>115.90656951815538</v>
      </c>
      <c r="N139" s="604">
        <f t="shared" si="67"/>
        <v>100</v>
      </c>
      <c r="O139" s="567">
        <f t="shared" si="67"/>
        <v>125.6743331646329</v>
      </c>
      <c r="P139" s="567">
        <f t="shared" si="67"/>
        <v>117.1155972932951</v>
      </c>
      <c r="Q139" s="567">
        <f t="shared" si="67"/>
        <v>159.71995726255412</v>
      </c>
      <c r="R139" s="567">
        <f t="shared" ref="R139:S139" si="71">R58*100/$N58</f>
        <v>106.46872481208645</v>
      </c>
      <c r="S139" s="567">
        <f t="shared" si="71"/>
        <v>122.36405555867965</v>
      </c>
      <c r="T139" s="567">
        <f t="shared" ref="T139:U139" si="72">T58*100/$N58</f>
        <v>161.13516654482746</v>
      </c>
      <c r="U139" s="567">
        <f t="shared" si="72"/>
        <v>189.15818478321992</v>
      </c>
      <c r="V139" s="425"/>
      <c r="X139" s="747"/>
    </row>
    <row r="140" spans="1:26" ht="6" customHeight="1">
      <c r="A140" s="91"/>
      <c r="B140" s="286"/>
      <c r="C140" s="270"/>
      <c r="D140" s="66"/>
      <c r="E140" s="68"/>
      <c r="F140" s="68"/>
      <c r="G140" s="68"/>
      <c r="H140" s="68"/>
      <c r="I140" s="306"/>
      <c r="J140" s="306"/>
      <c r="K140" s="306"/>
      <c r="L140" s="306"/>
      <c r="M140" s="306"/>
      <c r="N140" s="306"/>
      <c r="O140" s="306"/>
      <c r="P140" s="306"/>
      <c r="Q140" s="81"/>
      <c r="R140" s="81"/>
      <c r="S140" s="81"/>
      <c r="T140" s="81"/>
      <c r="U140" s="81"/>
    </row>
    <row r="141" spans="1:26" s="1" customFormat="1" ht="15" customHeight="1">
      <c r="A141" s="91"/>
      <c r="B141" s="284" t="s">
        <v>135</v>
      </c>
      <c r="C141" s="289"/>
      <c r="D141" s="294"/>
      <c r="E141" s="295"/>
      <c r="F141" s="295"/>
      <c r="G141" s="295"/>
      <c r="H141" s="295"/>
      <c r="I141" s="343"/>
      <c r="J141" s="343"/>
      <c r="K141" s="343"/>
      <c r="L141" s="343"/>
      <c r="M141" s="343"/>
      <c r="N141" s="343"/>
      <c r="O141" s="343"/>
      <c r="P141" s="343"/>
      <c r="Q141" s="82"/>
      <c r="R141" s="82"/>
      <c r="S141" s="82"/>
      <c r="T141" s="666"/>
      <c r="U141" s="82"/>
    </row>
    <row r="142" spans="1:26" ht="6" customHeight="1">
      <c r="A142" s="265"/>
      <c r="B142" s="296"/>
      <c r="C142" s="270"/>
      <c r="D142" s="66"/>
      <c r="E142" s="68"/>
      <c r="F142" s="68"/>
      <c r="G142" s="68"/>
      <c r="H142" s="68"/>
      <c r="I142" s="306"/>
      <c r="J142" s="306"/>
      <c r="K142" s="306"/>
      <c r="L142" s="306"/>
      <c r="M142" s="306"/>
      <c r="N142" s="306"/>
      <c r="O142" s="306"/>
      <c r="P142" s="306"/>
      <c r="Q142" s="81"/>
      <c r="R142" s="81"/>
      <c r="S142" s="81"/>
      <c r="T142" s="81"/>
      <c r="U142" s="81"/>
    </row>
    <row r="143" spans="1:26" ht="12.75">
      <c r="A143" s="91">
        <v>35</v>
      </c>
      <c r="B143" s="313" t="s">
        <v>136</v>
      </c>
      <c r="C143" s="270" t="s">
        <v>535</v>
      </c>
      <c r="D143" s="305">
        <f>(D25/$N25)/(D52/$N52)*100</f>
        <v>110.83075739910868</v>
      </c>
      <c r="E143" s="305">
        <f t="shared" ref="E143:M143" si="73">(E25/$N25)/(E52/$N52)*100</f>
        <v>113.64748888929212</v>
      </c>
      <c r="F143" s="305">
        <f t="shared" si="73"/>
        <v>110.61153702833322</v>
      </c>
      <c r="G143" s="305">
        <f t="shared" si="73"/>
        <v>107.78382685376636</v>
      </c>
      <c r="H143" s="305">
        <f t="shared" si="73"/>
        <v>104.24758188057804</v>
      </c>
      <c r="I143" s="567">
        <f t="shared" si="73"/>
        <v>101.77396709705458</v>
      </c>
      <c r="J143" s="567">
        <f t="shared" si="73"/>
        <v>102.00808832629941</v>
      </c>
      <c r="K143" s="567">
        <f t="shared" si="73"/>
        <v>100.25114942089218</v>
      </c>
      <c r="L143" s="567">
        <f t="shared" si="73"/>
        <v>102.18756627193287</v>
      </c>
      <c r="M143" s="567">
        <f t="shared" si="73"/>
        <v>100.93471912643241</v>
      </c>
      <c r="N143" s="604">
        <f>(N25/$N25)/(N52/$N52)*100</f>
        <v>100</v>
      </c>
      <c r="O143" s="567">
        <f t="shared" ref="O143:U143" si="74">(O25/$N25)/(O52/$N52)*100</f>
        <v>98.266843421389964</v>
      </c>
      <c r="P143" s="567">
        <f t="shared" si="74"/>
        <v>91.051352959436628</v>
      </c>
      <c r="Q143" s="567">
        <f t="shared" si="74"/>
        <v>91.263625350952381</v>
      </c>
      <c r="R143" s="567">
        <f t="shared" si="74"/>
        <v>91.007365015192448</v>
      </c>
      <c r="S143" s="567">
        <f t="shared" si="74"/>
        <v>91.862709208116783</v>
      </c>
      <c r="T143" s="567">
        <f t="shared" ref="T143" si="75">(T25/$N25)/(T52/$N52)*100</f>
        <v>84.82786700667458</v>
      </c>
      <c r="U143" s="567">
        <f t="shared" si="74"/>
        <v>83.563425952936825</v>
      </c>
    </row>
    <row r="144" spans="1:26" ht="12.75">
      <c r="A144" s="91">
        <v>36</v>
      </c>
      <c r="B144" s="313" t="s">
        <v>137</v>
      </c>
      <c r="C144" s="270" t="s">
        <v>535</v>
      </c>
      <c r="D144" s="305">
        <f>(D27/$N27)/(D52/$N52)*100</f>
        <v>115.08485068959618</v>
      </c>
      <c r="E144" s="305">
        <f t="shared" ref="E144:M144" si="76">(E27/$N27)/(E52/$N52)*100</f>
        <v>118.65492463989231</v>
      </c>
      <c r="F144" s="305">
        <f t="shared" si="76"/>
        <v>114.70502921446256</v>
      </c>
      <c r="G144" s="305">
        <f t="shared" si="76"/>
        <v>111.57952410289364</v>
      </c>
      <c r="H144" s="305">
        <f t="shared" si="76"/>
        <v>107.58262330945027</v>
      </c>
      <c r="I144" s="567">
        <f t="shared" si="76"/>
        <v>103.72877435265148</v>
      </c>
      <c r="J144" s="567">
        <f t="shared" si="76"/>
        <v>104.43840294680919</v>
      </c>
      <c r="K144" s="567">
        <f t="shared" si="76"/>
        <v>101.89832328573939</v>
      </c>
      <c r="L144" s="567">
        <f t="shared" si="76"/>
        <v>104.12662756850773</v>
      </c>
      <c r="M144" s="567">
        <f t="shared" si="76"/>
        <v>102.06883525379671</v>
      </c>
      <c r="N144" s="604">
        <f>(N27/$N27)/(N52/$N52)*100</f>
        <v>100</v>
      </c>
      <c r="O144" s="567">
        <f t="shared" ref="O144:U144" si="77">(O27/$N27)/(O52/$N52)*100</f>
        <v>98.109678884908973</v>
      </c>
      <c r="P144" s="567">
        <f t="shared" si="77"/>
        <v>89.663178392013847</v>
      </c>
      <c r="Q144" s="567">
        <f t="shared" si="77"/>
        <v>92.388882393777578</v>
      </c>
      <c r="R144" s="567">
        <f t="shared" si="77"/>
        <v>92.630984686741996</v>
      </c>
      <c r="S144" s="567">
        <f t="shared" si="77"/>
        <v>95.610804552392722</v>
      </c>
      <c r="T144" s="567">
        <f t="shared" ref="T144" si="78">(T27/$N27)/(T52/$N52)*100</f>
        <v>88.050785471896447</v>
      </c>
      <c r="U144" s="567">
        <f t="shared" si="77"/>
        <v>88.087685973447634</v>
      </c>
    </row>
    <row r="145" spans="1:21" ht="12.75">
      <c r="A145" s="91">
        <v>37</v>
      </c>
      <c r="B145" s="313" t="s">
        <v>359</v>
      </c>
      <c r="C145" s="270" t="s">
        <v>535</v>
      </c>
      <c r="D145" s="305">
        <f t="shared" ref="D145:M145" si="79">(D$28/$N$28)/(D$54/$N$54)*100</f>
        <v>115.26653042123134</v>
      </c>
      <c r="E145" s="305">
        <f t="shared" si="79"/>
        <v>116.25219528866711</v>
      </c>
      <c r="F145" s="305">
        <f t="shared" si="79"/>
        <v>112.5046233122724</v>
      </c>
      <c r="G145" s="305">
        <f t="shared" si="79"/>
        <v>109.43177915098086</v>
      </c>
      <c r="H145" s="305">
        <f t="shared" si="79"/>
        <v>107.61568586118015</v>
      </c>
      <c r="I145" s="567">
        <f t="shared" si="79"/>
        <v>101.8945278067424</v>
      </c>
      <c r="J145" s="567">
        <f t="shared" si="79"/>
        <v>98.143616153904844</v>
      </c>
      <c r="K145" s="567">
        <f t="shared" si="79"/>
        <v>98.3670717980836</v>
      </c>
      <c r="L145" s="567">
        <f t="shared" si="79"/>
        <v>106.71163039511411</v>
      </c>
      <c r="M145" s="567">
        <f t="shared" si="79"/>
        <v>104.3234079450515</v>
      </c>
      <c r="N145" s="604">
        <f>(N$28/$N$28)/(N$54/$N$54)*100</f>
        <v>100</v>
      </c>
      <c r="O145" s="567">
        <f t="shared" ref="O145:U145" si="80">(O$28/$N$28)/(O$54/$N$54)*100</f>
        <v>92.691406324880205</v>
      </c>
      <c r="P145" s="567">
        <f t="shared" si="80"/>
        <v>92.433770631825126</v>
      </c>
      <c r="Q145" s="567">
        <f t="shared" si="80"/>
        <v>93.047589406529738</v>
      </c>
      <c r="R145" s="567">
        <f t="shared" si="80"/>
        <v>102.14511929352142</v>
      </c>
      <c r="S145" s="567">
        <f t="shared" si="80"/>
        <v>97.477571382140226</v>
      </c>
      <c r="T145" s="567">
        <f t="shared" si="80"/>
        <v>90.918955485233255</v>
      </c>
      <c r="U145" s="567">
        <f t="shared" si="80"/>
        <v>89.712757511967169</v>
      </c>
    </row>
    <row r="146" spans="1:21" ht="6" customHeight="1">
      <c r="A146" s="91"/>
      <c r="B146" s="296"/>
      <c r="C146" s="270"/>
      <c r="D146" s="306"/>
      <c r="E146" s="306"/>
      <c r="F146" s="306"/>
      <c r="G146" s="306"/>
      <c r="H146" s="306"/>
      <c r="I146" s="306"/>
      <c r="J146" s="306"/>
      <c r="K146" s="306"/>
      <c r="L146" s="306"/>
      <c r="M146" s="306"/>
      <c r="N146" s="306"/>
      <c r="O146" s="306"/>
      <c r="P146" s="306"/>
      <c r="Q146" s="304"/>
      <c r="R146" s="304"/>
      <c r="S146" s="304"/>
      <c r="T146" s="304"/>
      <c r="U146" s="304"/>
    </row>
    <row r="147" spans="1:21" s="1" customFormat="1" ht="15" customHeight="1">
      <c r="A147" s="91"/>
      <c r="B147" s="297" t="s">
        <v>138</v>
      </c>
      <c r="C147" s="289"/>
      <c r="D147" s="343"/>
      <c r="E147" s="343"/>
      <c r="F147" s="343"/>
      <c r="G147" s="343"/>
      <c r="H147" s="343"/>
      <c r="I147" s="343"/>
      <c r="J147" s="343"/>
      <c r="K147" s="343"/>
      <c r="L147" s="343"/>
      <c r="M147" s="343"/>
      <c r="N147" s="343"/>
      <c r="O147" s="343"/>
      <c r="P147" s="343"/>
      <c r="Q147" s="310"/>
      <c r="R147" s="310"/>
      <c r="S147" s="310"/>
      <c r="T147" s="310"/>
      <c r="U147" s="310"/>
    </row>
    <row r="148" spans="1:21" ht="12.75">
      <c r="A148" s="91">
        <v>38</v>
      </c>
      <c r="B148" s="313" t="s">
        <v>630</v>
      </c>
      <c r="C148" s="270" t="s">
        <v>535</v>
      </c>
      <c r="D148" s="305">
        <f>D67*100/$N67</f>
        <v>98.976019618140583</v>
      </c>
      <c r="E148" s="305">
        <f t="shared" ref="E148:M148" si="81">E67*100/$N67</f>
        <v>101.99095923173756</v>
      </c>
      <c r="F148" s="305">
        <f t="shared" si="81"/>
        <v>100.88574144341425</v>
      </c>
      <c r="G148" s="305">
        <f t="shared" si="81"/>
        <v>100.26935245037041</v>
      </c>
      <c r="H148" s="305">
        <f t="shared" si="81"/>
        <v>98.837101199153963</v>
      </c>
      <c r="I148" s="567">
        <f t="shared" si="81"/>
        <v>99.249942488828907</v>
      </c>
      <c r="J148" s="567">
        <f t="shared" si="81"/>
        <v>100.97794794902202</v>
      </c>
      <c r="K148" s="567">
        <f t="shared" si="81"/>
        <v>99.078558228421954</v>
      </c>
      <c r="L148" s="567">
        <f t="shared" si="81"/>
        <v>100.21849702548903</v>
      </c>
      <c r="M148" s="567">
        <f t="shared" si="81"/>
        <v>100.181606354031</v>
      </c>
      <c r="N148" s="604">
        <f>N67*100/$N67</f>
        <v>99.999999999999986</v>
      </c>
      <c r="O148" s="567">
        <f t="shared" ref="O148:U148" si="82">O67*100/$N67</f>
        <v>102.03380314858808</v>
      </c>
      <c r="P148" s="567">
        <f t="shared" si="82"/>
        <v>97.755267319017918</v>
      </c>
      <c r="Q148" s="567">
        <f t="shared" si="82"/>
        <v>99.186477322438947</v>
      </c>
      <c r="R148" s="567">
        <f t="shared" si="82"/>
        <v>93.610867679174703</v>
      </c>
      <c r="S148" s="567">
        <f t="shared" si="82"/>
        <v>98.498032435919185</v>
      </c>
      <c r="T148" s="567">
        <f t="shared" ref="T148" si="83">T67*100/$N67</f>
        <v>94.194997097038566</v>
      </c>
      <c r="U148" s="567">
        <f t="shared" si="82"/>
        <v>92.983366068560557</v>
      </c>
    </row>
    <row r="149" spans="1:21" ht="12.75">
      <c r="A149" s="91">
        <v>39</v>
      </c>
      <c r="B149" s="313" t="s">
        <v>77</v>
      </c>
      <c r="C149" s="270" t="s">
        <v>535</v>
      </c>
      <c r="D149" s="305">
        <f>D68*100/$N68</f>
        <v>103.48654280846019</v>
      </c>
      <c r="E149" s="305">
        <f t="shared" ref="E149:M149" si="84">E68*100/$N68</f>
        <v>112.33980232411672</v>
      </c>
      <c r="F149" s="305">
        <f t="shared" si="84"/>
        <v>110.71416884952913</v>
      </c>
      <c r="G149" s="305">
        <f t="shared" si="84"/>
        <v>107.94488398890137</v>
      </c>
      <c r="H149" s="305">
        <f t="shared" si="84"/>
        <v>101.3007309124623</v>
      </c>
      <c r="I149" s="567">
        <f t="shared" si="84"/>
        <v>100.08282536384183</v>
      </c>
      <c r="J149" s="567">
        <f t="shared" si="84"/>
        <v>109.07726381847188</v>
      </c>
      <c r="K149" s="567">
        <f t="shared" si="84"/>
        <v>103.75727292141801</v>
      </c>
      <c r="L149" s="567">
        <f t="shared" si="84"/>
        <v>106.06139822083627</v>
      </c>
      <c r="M149" s="567">
        <f t="shared" si="84"/>
        <v>101.62931827936437</v>
      </c>
      <c r="N149" s="604">
        <f>N68*100/$N68</f>
        <v>100</v>
      </c>
      <c r="O149" s="567">
        <f t="shared" ref="O149:U149" si="85">O68*100/$N68</f>
        <v>101.33406991074659</v>
      </c>
      <c r="P149" s="567">
        <f t="shared" si="85"/>
        <v>87.390844844714493</v>
      </c>
      <c r="Q149" s="567">
        <f t="shared" si="85"/>
        <v>99.154729856303135</v>
      </c>
      <c r="R149" s="567">
        <f t="shared" si="85"/>
        <v>96.324841891534774</v>
      </c>
      <c r="S149" s="567">
        <f t="shared" si="85"/>
        <v>104.17038618075213</v>
      </c>
      <c r="T149" s="567">
        <f t="shared" ref="T149" si="86">T68*100/$N68</f>
        <v>90.822493058337969</v>
      </c>
      <c r="U149" s="567">
        <f t="shared" si="85"/>
        <v>94.322506107336253</v>
      </c>
    </row>
    <row r="150" spans="1:21" ht="6" customHeight="1">
      <c r="A150" s="91"/>
      <c r="B150" s="296"/>
      <c r="C150" s="203"/>
      <c r="D150" s="306"/>
      <c r="E150" s="306"/>
      <c r="F150" s="306"/>
      <c r="G150" s="306"/>
      <c r="H150" s="306"/>
      <c r="I150" s="306"/>
      <c r="J150" s="306"/>
      <c r="K150" s="306"/>
      <c r="L150" s="306"/>
      <c r="M150" s="306"/>
      <c r="N150" s="306"/>
      <c r="O150" s="306"/>
      <c r="P150" s="306"/>
      <c r="Q150" s="304"/>
      <c r="R150" s="304"/>
      <c r="S150" s="304"/>
      <c r="T150" s="304"/>
      <c r="U150" s="304"/>
    </row>
    <row r="151" spans="1:21" s="1" customFormat="1" ht="15" customHeight="1">
      <c r="A151" s="91"/>
      <c r="B151" s="297" t="s">
        <v>140</v>
      </c>
      <c r="C151" s="253"/>
      <c r="D151" s="343"/>
      <c r="E151" s="343"/>
      <c r="F151" s="343"/>
      <c r="G151" s="343"/>
      <c r="H151" s="343"/>
      <c r="I151" s="343"/>
      <c r="J151" s="343"/>
      <c r="K151" s="343"/>
      <c r="L151" s="343"/>
      <c r="M151" s="343"/>
      <c r="N151" s="343"/>
      <c r="O151" s="343"/>
      <c r="P151" s="343"/>
      <c r="Q151" s="310"/>
      <c r="R151" s="310"/>
      <c r="S151" s="310"/>
      <c r="T151" s="310"/>
      <c r="U151" s="310"/>
    </row>
    <row r="152" spans="1:21" ht="12.75">
      <c r="A152" s="91">
        <v>40</v>
      </c>
      <c r="B152" s="313" t="s">
        <v>141</v>
      </c>
      <c r="C152" s="270" t="s">
        <v>535</v>
      </c>
      <c r="D152" s="305">
        <f>D72*100/$N72</f>
        <v>103.83836887008559</v>
      </c>
      <c r="E152" s="305">
        <f t="shared" ref="E152:M152" si="87">E72*100/$N72</f>
        <v>104.40611209234733</v>
      </c>
      <c r="F152" s="305">
        <f t="shared" si="87"/>
        <v>103.70078230183239</v>
      </c>
      <c r="G152" s="305">
        <f t="shared" si="87"/>
        <v>103.52158330236043</v>
      </c>
      <c r="H152" s="305">
        <f t="shared" si="87"/>
        <v>103.19915471295319</v>
      </c>
      <c r="I152" s="567">
        <f t="shared" si="87"/>
        <v>101.92073406525732</v>
      </c>
      <c r="J152" s="567">
        <f t="shared" si="87"/>
        <v>102.38247246898283</v>
      </c>
      <c r="K152" s="567">
        <f t="shared" si="87"/>
        <v>101.6430473609153</v>
      </c>
      <c r="L152" s="567">
        <f t="shared" si="87"/>
        <v>101.89755110853191</v>
      </c>
      <c r="M152" s="567">
        <f t="shared" si="87"/>
        <v>101.12361349709973</v>
      </c>
      <c r="N152" s="604">
        <f>N72*100/$N72</f>
        <v>100</v>
      </c>
      <c r="O152" s="567">
        <f t="shared" ref="O152:U152" si="88">O72*100/$N72</f>
        <v>99.840063513786603</v>
      </c>
      <c r="P152" s="567">
        <f t="shared" si="88"/>
        <v>98.475393805470162</v>
      </c>
      <c r="Q152" s="567">
        <f t="shared" si="88"/>
        <v>101.23297429671247</v>
      </c>
      <c r="R152" s="567">
        <f t="shared" si="88"/>
        <v>101.78405305029817</v>
      </c>
      <c r="S152" s="567">
        <f t="shared" si="88"/>
        <v>104.08010538398617</v>
      </c>
      <c r="T152" s="567">
        <f t="shared" ref="T152" si="89">T72*100/$N72</f>
        <v>103.79936284967327</v>
      </c>
      <c r="U152" s="567">
        <f t="shared" si="88"/>
        <v>105.41416291746926</v>
      </c>
    </row>
    <row r="153" spans="1:21" ht="12.75">
      <c r="A153" s="91">
        <v>41</v>
      </c>
      <c r="B153" s="313" t="s">
        <v>142</v>
      </c>
      <c r="C153" s="270" t="s">
        <v>535</v>
      </c>
      <c r="D153" s="305">
        <f>D73*100/$N73</f>
        <v>92.349804150683497</v>
      </c>
      <c r="E153" s="305">
        <f t="shared" ref="E153:M153" si="90">E73*100/$N73</f>
        <v>93.979688466944708</v>
      </c>
      <c r="F153" s="305">
        <f t="shared" si="90"/>
        <v>94.729823615852538</v>
      </c>
      <c r="G153" s="305">
        <f t="shared" si="90"/>
        <v>95.839840840584216</v>
      </c>
      <c r="H153" s="305">
        <f t="shared" si="90"/>
        <v>95.692666862016523</v>
      </c>
      <c r="I153" s="567">
        <f t="shared" si="90"/>
        <v>95.773126490685598</v>
      </c>
      <c r="J153" s="567">
        <f t="shared" si="90"/>
        <v>96.311934348267812</v>
      </c>
      <c r="K153" s="567">
        <f t="shared" si="90"/>
        <v>96.314833435061445</v>
      </c>
      <c r="L153" s="567">
        <f t="shared" si="90"/>
        <v>100.36707477529848</v>
      </c>
      <c r="M153" s="567">
        <f t="shared" si="90"/>
        <v>100.44554982952549</v>
      </c>
      <c r="N153" s="604">
        <f>N73*100/$N73</f>
        <v>100.00000000000001</v>
      </c>
      <c r="O153" s="567">
        <f t="shared" ref="O153:U153" si="91">O73*100/$N73</f>
        <v>98.543735203155919</v>
      </c>
      <c r="P153" s="567">
        <f t="shared" si="91"/>
        <v>98.238350933576314</v>
      </c>
      <c r="Q153" s="567">
        <f t="shared" si="91"/>
        <v>100.47581407538256</v>
      </c>
      <c r="R153" s="567">
        <f t="shared" si="91"/>
        <v>99.904575305863574</v>
      </c>
      <c r="S153" s="567">
        <f t="shared" si="91"/>
        <v>101.7342642038102</v>
      </c>
      <c r="T153" s="567">
        <f t="shared" ref="T153" si="92">T73*100/$N73</f>
        <v>101.79199238389985</v>
      </c>
      <c r="U153" s="567">
        <f t="shared" si="91"/>
        <v>101.79199238389985</v>
      </c>
    </row>
    <row r="154" spans="1:21" ht="6" customHeight="1">
      <c r="A154" s="91"/>
      <c r="B154" s="275"/>
      <c r="C154" s="203"/>
      <c r="D154" s="305"/>
      <c r="E154" s="305"/>
      <c r="F154" s="305"/>
      <c r="G154" s="305"/>
      <c r="H154" s="305"/>
      <c r="I154" s="305"/>
      <c r="J154" s="305"/>
      <c r="K154" s="305"/>
      <c r="L154" s="305"/>
      <c r="M154" s="305"/>
      <c r="N154" s="305"/>
      <c r="O154" s="305"/>
      <c r="P154" s="305"/>
      <c r="Q154" s="304"/>
      <c r="R154" s="304"/>
      <c r="S154" s="304"/>
      <c r="T154" s="304"/>
      <c r="U154" s="304"/>
    </row>
    <row r="155" spans="1:21" s="1" customFormat="1" ht="15" customHeight="1">
      <c r="A155" s="91"/>
      <c r="B155" s="297" t="s">
        <v>789</v>
      </c>
      <c r="C155" s="253"/>
      <c r="D155" s="344"/>
      <c r="E155" s="344"/>
      <c r="F155" s="344"/>
      <c r="G155" s="344"/>
      <c r="H155" s="344"/>
      <c r="I155" s="344"/>
      <c r="J155" s="344"/>
      <c r="K155" s="344"/>
      <c r="L155" s="344"/>
      <c r="M155" s="344"/>
      <c r="N155" s="344"/>
      <c r="O155" s="344"/>
      <c r="P155" s="344"/>
      <c r="Q155" s="310"/>
      <c r="R155" s="310"/>
      <c r="S155" s="310"/>
      <c r="T155" s="310"/>
      <c r="U155" s="310"/>
    </row>
    <row r="156" spans="1:21" ht="12.75">
      <c r="A156" s="91">
        <v>42</v>
      </c>
      <c r="B156" s="313" t="s">
        <v>1123</v>
      </c>
      <c r="C156" s="203" t="s">
        <v>38</v>
      </c>
      <c r="D156" s="567">
        <f>D76</f>
        <v>75.821544817664517</v>
      </c>
      <c r="E156" s="305">
        <f t="shared" ref="E156:P156" si="93">E76</f>
        <v>77.881541200128552</v>
      </c>
      <c r="F156" s="305">
        <f t="shared" si="93"/>
        <v>79.375886143414547</v>
      </c>
      <c r="G156" s="305">
        <f t="shared" si="93"/>
        <v>81.233910324037581</v>
      </c>
      <c r="H156" s="305">
        <f t="shared" si="93"/>
        <v>81.355516618159385</v>
      </c>
      <c r="I156" s="567">
        <f t="shared" si="93"/>
        <v>82.662575894169962</v>
      </c>
      <c r="J156" s="567">
        <f t="shared" si="93"/>
        <v>82.967927906759527</v>
      </c>
      <c r="K156" s="567">
        <f t="shared" si="93"/>
        <v>82.322538565614209</v>
      </c>
      <c r="L156" s="567">
        <f t="shared" si="93"/>
        <v>83.383080490844677</v>
      </c>
      <c r="M156" s="567">
        <f t="shared" si="93"/>
        <v>86.007758271968171</v>
      </c>
      <c r="N156" s="567">
        <f t="shared" si="93"/>
        <v>87.567322318429675</v>
      </c>
      <c r="O156" s="567">
        <f t="shared" si="93"/>
        <v>87.449736438879029</v>
      </c>
      <c r="P156" s="567">
        <f t="shared" si="93"/>
        <v>84.148700981258159</v>
      </c>
      <c r="Q156" s="567">
        <f t="shared" ref="Q156:S157" si="94">Q76</f>
        <v>85.642694524104584</v>
      </c>
      <c r="R156" s="567">
        <f t="shared" si="94"/>
        <v>84.30750131888216</v>
      </c>
      <c r="S156" s="567">
        <f t="shared" si="94"/>
        <v>83.535210142173085</v>
      </c>
      <c r="T156" s="567">
        <f t="shared" ref="T156" si="95">T76</f>
        <v>82.39201272650557</v>
      </c>
      <c r="U156" s="567">
        <f>U76</f>
        <v>83.349541338369974</v>
      </c>
    </row>
    <row r="157" spans="1:21" ht="12.75">
      <c r="A157" s="91">
        <v>43</v>
      </c>
      <c r="B157" s="313" t="s">
        <v>72</v>
      </c>
      <c r="C157" s="203" t="s">
        <v>38</v>
      </c>
      <c r="D157" s="567">
        <f>D77</f>
        <v>48.082814782084917</v>
      </c>
      <c r="E157" s="305">
        <f t="shared" ref="E157:P157" si="96">E77</f>
        <v>49.917558654754757</v>
      </c>
      <c r="F157" s="305">
        <f t="shared" si="96"/>
        <v>51.192132005357522</v>
      </c>
      <c r="G157" s="305">
        <f t="shared" si="96"/>
        <v>51.721030645682305</v>
      </c>
      <c r="H157" s="305">
        <f t="shared" si="96"/>
        <v>52.008414518914705</v>
      </c>
      <c r="I157" s="567">
        <f t="shared" si="96"/>
        <v>52.423688426421272</v>
      </c>
      <c r="J157" s="567">
        <f t="shared" si="96"/>
        <v>53.323865961335521</v>
      </c>
      <c r="K157" s="567">
        <f t="shared" si="96"/>
        <v>52.600100107414846</v>
      </c>
      <c r="L157" s="567">
        <f t="shared" si="96"/>
        <v>52.626029513547145</v>
      </c>
      <c r="M157" s="567">
        <f t="shared" si="96"/>
        <v>53.716584514370858</v>
      </c>
      <c r="N157" s="567">
        <f t="shared" si="96"/>
        <v>54.20761027952242</v>
      </c>
      <c r="O157" s="567">
        <f t="shared" si="96"/>
        <v>54.463107489626971</v>
      </c>
      <c r="P157" s="567">
        <f t="shared" si="96"/>
        <v>51.700244588560189</v>
      </c>
      <c r="Q157" s="567">
        <f t="shared" si="94"/>
        <v>53.282993445707937</v>
      </c>
      <c r="R157" s="567">
        <f t="shared" si="94"/>
        <v>52.742912483256831</v>
      </c>
      <c r="S157" s="567">
        <f t="shared" si="94"/>
        <v>53.055688562135977</v>
      </c>
      <c r="T157" s="567">
        <f t="shared" ref="T157" si="97">T77</f>
        <v>51.871066332703506</v>
      </c>
      <c r="U157" s="567">
        <f>U77</f>
        <v>52.258761500314264</v>
      </c>
    </row>
    <row r="158" spans="1:21" ht="15" customHeight="1">
      <c r="A158" s="520"/>
      <c r="B158" s="107" t="s">
        <v>754</v>
      </c>
    </row>
    <row r="159" spans="1:21" ht="12.75">
      <c r="A159" s="520"/>
      <c r="B159" s="21" t="s">
        <v>744</v>
      </c>
      <c r="C159" s="149"/>
      <c r="D159" s="262"/>
      <c r="E159" s="262"/>
      <c r="F159" s="262"/>
      <c r="G159" s="262"/>
      <c r="H159" s="262"/>
      <c r="I159" s="262"/>
      <c r="J159" s="262"/>
      <c r="K159" s="262"/>
      <c r="L159" s="262"/>
      <c r="M159" s="262"/>
      <c r="N159" s="262"/>
      <c r="O159" s="262"/>
      <c r="P159" s="262"/>
    </row>
    <row r="160" spans="1:21">
      <c r="B160" s="742" t="s">
        <v>377</v>
      </c>
      <c r="C160" s="742"/>
      <c r="D160" s="742"/>
      <c r="E160" s="742"/>
      <c r="F160" s="742"/>
      <c r="G160" s="742"/>
      <c r="H160" s="742"/>
      <c r="I160" s="742"/>
      <c r="J160" s="742"/>
      <c r="K160" s="742"/>
      <c r="L160" s="742"/>
      <c r="M160" s="742"/>
      <c r="N160" s="742"/>
      <c r="O160" s="262"/>
      <c r="P160" s="262"/>
    </row>
    <row r="161" spans="1:21">
      <c r="B161" s="742" t="s">
        <v>378</v>
      </c>
      <c r="C161" s="742"/>
      <c r="D161" s="742"/>
      <c r="E161" s="742"/>
      <c r="F161" s="742"/>
      <c r="G161" s="742"/>
      <c r="H161" s="742"/>
      <c r="I161" s="742"/>
      <c r="J161" s="742"/>
      <c r="K161" s="742"/>
      <c r="L161" s="742"/>
      <c r="M161" s="742"/>
      <c r="N161" s="742"/>
      <c r="O161" s="742"/>
      <c r="P161" s="742"/>
      <c r="Q161" s="742"/>
    </row>
    <row r="162" spans="1:21">
      <c r="B162" s="15" t="s">
        <v>379</v>
      </c>
      <c r="C162" s="149"/>
      <c r="D162" s="262"/>
      <c r="E162" s="262"/>
      <c r="F162" s="262"/>
      <c r="G162" s="262"/>
      <c r="H162" s="262"/>
      <c r="I162" s="262"/>
      <c r="J162" s="262"/>
      <c r="K162" s="262"/>
      <c r="L162" s="262"/>
      <c r="M162" s="262"/>
      <c r="N162" s="262"/>
      <c r="O162" s="262"/>
      <c r="P162" s="262"/>
    </row>
    <row r="163" spans="1:21">
      <c r="B163" s="15" t="s">
        <v>380</v>
      </c>
      <c r="C163" s="149"/>
      <c r="D163" s="262"/>
      <c r="E163" s="262"/>
      <c r="F163" s="262"/>
      <c r="G163" s="262"/>
      <c r="H163" s="262"/>
      <c r="I163" s="262"/>
      <c r="J163" s="262"/>
      <c r="K163" s="262"/>
      <c r="L163" s="262"/>
      <c r="M163" s="262"/>
      <c r="N163" s="262"/>
      <c r="O163" s="262"/>
      <c r="P163" s="262"/>
    </row>
    <row r="164" spans="1:21">
      <c r="B164" s="742" t="s">
        <v>1121</v>
      </c>
      <c r="C164" s="742"/>
      <c r="D164" s="742"/>
      <c r="E164" s="742"/>
      <c r="F164" s="742"/>
      <c r="G164" s="742"/>
      <c r="H164" s="742"/>
      <c r="I164" s="742"/>
      <c r="J164" s="742"/>
      <c r="K164" s="742"/>
      <c r="L164" s="742"/>
      <c r="M164" s="742"/>
      <c r="N164" s="742"/>
      <c r="O164" s="742"/>
      <c r="P164" s="262"/>
    </row>
    <row r="165" spans="1:21">
      <c r="B165" s="162" t="s">
        <v>381</v>
      </c>
      <c r="C165" s="149"/>
      <c r="D165" s="262"/>
      <c r="E165" s="262"/>
      <c r="F165" s="262"/>
      <c r="G165" s="262"/>
      <c r="H165" s="262"/>
      <c r="I165" s="262"/>
      <c r="J165" s="262"/>
      <c r="K165" s="262"/>
      <c r="L165" s="262"/>
      <c r="M165" s="262"/>
      <c r="N165" s="262"/>
      <c r="O165" s="262"/>
      <c r="P165" s="262"/>
    </row>
    <row r="166" spans="1:21">
      <c r="B166" s="659" t="s">
        <v>1122</v>
      </c>
    </row>
    <row r="169" spans="1:21" s="20" customFormat="1">
      <c r="A169" s="499"/>
      <c r="C169" s="274"/>
      <c r="P169" s="150"/>
    </row>
    <row r="170" spans="1:21" s="20" customFormat="1" ht="12.75">
      <c r="A170" s="499"/>
      <c r="B170" s="500"/>
      <c r="C170" s="274"/>
      <c r="P170" s="150"/>
    </row>
    <row r="171" spans="1:21" s="20" customFormat="1">
      <c r="A171" s="499"/>
      <c r="B171" s="501"/>
      <c r="C171" s="274"/>
      <c r="D171" s="436"/>
      <c r="E171" s="436"/>
      <c r="F171" s="436"/>
      <c r="G171" s="436"/>
      <c r="H171" s="436"/>
      <c r="I171" s="436"/>
      <c r="J171" s="436"/>
      <c r="K171" s="436"/>
      <c r="L171" s="436"/>
      <c r="M171" s="436"/>
      <c r="N171" s="436"/>
      <c r="O171" s="436"/>
      <c r="P171" s="436"/>
      <c r="Q171" s="436"/>
      <c r="R171" s="436"/>
      <c r="S171" s="436"/>
      <c r="T171" s="436"/>
      <c r="U171" s="436"/>
    </row>
    <row r="172" spans="1:21" s="20" customFormat="1">
      <c r="A172" s="499"/>
      <c r="B172" s="502"/>
      <c r="C172" s="274"/>
      <c r="D172" s="436"/>
      <c r="E172" s="436"/>
      <c r="F172" s="436"/>
      <c r="G172" s="436"/>
      <c r="H172" s="436"/>
      <c r="I172" s="436"/>
      <c r="J172" s="436"/>
      <c r="K172" s="436"/>
      <c r="L172" s="436"/>
      <c r="M172" s="436"/>
      <c r="N172" s="436"/>
      <c r="O172" s="436"/>
      <c r="P172" s="436"/>
      <c r="Q172" s="436"/>
      <c r="R172" s="436"/>
      <c r="S172" s="436"/>
      <c r="T172" s="436"/>
      <c r="U172" s="436"/>
    </row>
    <row r="173" spans="1:21" s="20" customFormat="1" ht="12.75">
      <c r="A173" s="499"/>
      <c r="B173" s="503"/>
      <c r="C173" s="274"/>
      <c r="P173" s="150"/>
    </row>
    <row r="174" spans="1:21" s="20" customFormat="1">
      <c r="A174" s="499"/>
      <c r="B174" s="501"/>
      <c r="C174" s="160"/>
      <c r="D174" s="436"/>
      <c r="E174" s="436"/>
      <c r="F174" s="436"/>
      <c r="G174" s="436"/>
      <c r="H174" s="436"/>
      <c r="I174" s="436"/>
      <c r="N174" s="436"/>
      <c r="O174" s="436"/>
      <c r="P174" s="436"/>
      <c r="Q174" s="436"/>
      <c r="R174" s="436"/>
      <c r="S174" s="436"/>
      <c r="T174" s="436"/>
      <c r="U174" s="436"/>
    </row>
    <row r="175" spans="1:21" s="20" customFormat="1">
      <c r="A175" s="499"/>
      <c r="C175" s="274"/>
      <c r="P175" s="150"/>
    </row>
    <row r="176" spans="1:21" s="20" customFormat="1">
      <c r="A176" s="499"/>
      <c r="C176" s="274"/>
      <c r="P176" s="150"/>
    </row>
    <row r="177" spans="1:21" s="20" customFormat="1" ht="7.5" customHeight="1">
      <c r="A177" s="499"/>
      <c r="B177" s="504"/>
      <c r="C177" s="274"/>
      <c r="P177" s="150"/>
    </row>
    <row r="178" spans="1:21" s="20" customFormat="1" ht="12.75" customHeight="1">
      <c r="A178" s="499"/>
      <c r="C178" s="162"/>
      <c r="D178" s="436"/>
      <c r="E178" s="436"/>
      <c r="F178" s="436"/>
      <c r="G178" s="436"/>
      <c r="H178" s="436"/>
      <c r="I178" s="436"/>
      <c r="J178" s="436"/>
      <c r="K178" s="436"/>
      <c r="L178" s="436"/>
      <c r="M178" s="436"/>
      <c r="N178" s="436"/>
      <c r="O178" s="436"/>
      <c r="P178" s="436"/>
      <c r="Q178" s="436"/>
      <c r="R178" s="436"/>
      <c r="S178" s="436"/>
      <c r="T178" s="436"/>
      <c r="U178" s="436"/>
    </row>
    <row r="179" spans="1:21" s="20" customFormat="1">
      <c r="A179" s="499"/>
      <c r="C179" s="274"/>
      <c r="P179" s="150"/>
    </row>
  </sheetData>
  <mergeCells count="13">
    <mergeCell ref="X57:X58"/>
    <mergeCell ref="X138:X139"/>
    <mergeCell ref="B80:N80"/>
    <mergeCell ref="B84:O84"/>
    <mergeCell ref="B160:N160"/>
    <mergeCell ref="D91:R91"/>
    <mergeCell ref="B81:S81"/>
    <mergeCell ref="B161:Q161"/>
    <mergeCell ref="B164:O164"/>
    <mergeCell ref="D109:U109"/>
    <mergeCell ref="D101:U101"/>
    <mergeCell ref="D120:U120"/>
    <mergeCell ref="D123:U123"/>
  </mergeCells>
  <phoneticPr fontId="13" type="noConversion"/>
  <pageMargins left="0.59055118110236227" right="0.19685039370078741" top="0.39370078740157483" bottom="0.39370078740157483" header="0.11811023622047245" footer="0.11811023622047245"/>
  <pageSetup paperSize="9" scale="70" orientation="portrait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  <rowBreaks count="1" manualBreakCount="1">
    <brk id="87" max="3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"/>
  <sheetViews>
    <sheetView zoomScaleNormal="100" workbookViewId="0"/>
  </sheetViews>
  <sheetFormatPr baseColWidth="10" defaultRowHeight="12.75"/>
  <cols>
    <col min="1" max="1" width="3.85546875" style="1" customWidth="1"/>
    <col min="2" max="2" width="59.85546875" style="3" customWidth="1"/>
    <col min="3" max="3" width="12.7109375" style="3" customWidth="1"/>
    <col min="4" max="7" width="11.7109375" style="3" customWidth="1"/>
    <col min="8" max="8" width="12.7109375" style="3" customWidth="1"/>
    <col min="9" max="9" width="11.7109375" style="3" customWidth="1"/>
    <col min="10" max="12" width="11.7109375" style="100" customWidth="1"/>
    <col min="13" max="20" width="12.7109375" style="100" customWidth="1"/>
    <col min="21" max="21" width="42.5703125" style="1" customWidth="1"/>
    <col min="22" max="22" width="18.5703125" style="1" customWidth="1"/>
    <col min="23" max="23" width="8.5703125" style="1" customWidth="1"/>
    <col min="24" max="16384" width="11.42578125" style="1"/>
  </cols>
  <sheetData>
    <row r="1" spans="1:23" ht="20.100000000000001" customHeight="1">
      <c r="A1" s="199" t="s">
        <v>540</v>
      </c>
      <c r="K1" s="3"/>
      <c r="L1" s="3"/>
      <c r="N1" s="199"/>
      <c r="O1" s="3"/>
      <c r="P1" s="199"/>
      <c r="R1" s="3"/>
      <c r="S1" s="3"/>
      <c r="T1" s="3"/>
      <c r="U1" s="3"/>
    </row>
    <row r="2" spans="1:23" ht="15" customHeight="1">
      <c r="A2" s="153" t="s">
        <v>248</v>
      </c>
      <c r="B2" s="1"/>
      <c r="K2" s="3"/>
      <c r="L2" s="3"/>
      <c r="N2" s="201"/>
      <c r="O2" s="3"/>
      <c r="P2" s="153"/>
      <c r="R2" s="3"/>
      <c r="S2" s="3"/>
      <c r="T2" s="3"/>
      <c r="U2" s="3"/>
    </row>
    <row r="3" spans="1:23" ht="15" customHeight="1">
      <c r="A3" s="70" t="s">
        <v>53</v>
      </c>
      <c r="C3" s="257"/>
      <c r="K3" s="3"/>
      <c r="L3" s="3"/>
      <c r="N3" s="70"/>
      <c r="O3" s="3"/>
      <c r="P3" s="663"/>
      <c r="R3" s="3"/>
      <c r="S3" s="3"/>
      <c r="T3" s="3"/>
      <c r="U3" s="3"/>
    </row>
    <row r="4" spans="1:23" ht="12" customHeight="1">
      <c r="J4" s="101"/>
    </row>
    <row r="5" spans="1:23" ht="30" customHeight="1">
      <c r="A5" s="44" t="s">
        <v>781</v>
      </c>
      <c r="B5" s="13" t="s">
        <v>686</v>
      </c>
      <c r="C5" s="13">
        <v>1995</v>
      </c>
      <c r="D5" s="13">
        <v>1996</v>
      </c>
      <c r="E5" s="13">
        <v>1997</v>
      </c>
      <c r="F5" s="13">
        <v>1998</v>
      </c>
      <c r="G5" s="13">
        <v>1999</v>
      </c>
      <c r="H5" s="13">
        <v>2000</v>
      </c>
      <c r="I5" s="13">
        <v>2001</v>
      </c>
      <c r="J5" s="13" t="s">
        <v>646</v>
      </c>
      <c r="K5" s="13">
        <v>2003</v>
      </c>
      <c r="L5" s="519">
        <v>2004</v>
      </c>
      <c r="M5" s="587">
        <v>2005</v>
      </c>
      <c r="N5" s="268">
        <v>2006</v>
      </c>
      <c r="O5" s="587">
        <v>2007</v>
      </c>
      <c r="P5" s="668">
        <v>2008</v>
      </c>
      <c r="Q5" s="13">
        <v>2009</v>
      </c>
      <c r="R5" s="13">
        <v>2010</v>
      </c>
      <c r="S5" s="587">
        <v>2011</v>
      </c>
      <c r="T5" s="13">
        <v>2012</v>
      </c>
      <c r="U5" s="109" t="s">
        <v>9</v>
      </c>
      <c r="V5" s="148" t="s">
        <v>8</v>
      </c>
    </row>
    <row r="6" spans="1:23" ht="5.0999999999999996" customHeight="1">
      <c r="A6" s="254"/>
      <c r="B6" s="282"/>
      <c r="C6" s="354"/>
      <c r="D6" s="354"/>
      <c r="E6" s="354"/>
      <c r="F6" s="354"/>
      <c r="G6" s="354"/>
      <c r="H6" s="354"/>
      <c r="I6" s="354"/>
      <c r="J6" s="354"/>
      <c r="K6" s="354"/>
      <c r="L6" s="354"/>
      <c r="M6" s="518"/>
      <c r="N6" s="354"/>
      <c r="O6" s="662"/>
      <c r="P6" s="354"/>
      <c r="Q6" s="354"/>
      <c r="R6" s="354"/>
      <c r="S6" s="354"/>
      <c r="T6" s="354"/>
      <c r="U6" s="355"/>
      <c r="V6" s="355"/>
      <c r="W6" s="4"/>
    </row>
    <row r="7" spans="1:23" ht="15" customHeight="1">
      <c r="A7" s="129"/>
      <c r="B7" s="340" t="s">
        <v>603</v>
      </c>
      <c r="C7" s="330"/>
      <c r="D7" s="330"/>
      <c r="E7" s="330"/>
      <c r="F7" s="330"/>
      <c r="G7" s="330"/>
      <c r="H7" s="330"/>
      <c r="I7" s="330"/>
      <c r="J7" s="330"/>
      <c r="K7" s="330"/>
      <c r="L7" s="330"/>
      <c r="M7" s="330"/>
      <c r="N7" s="330"/>
      <c r="O7" s="330"/>
      <c r="P7" s="330"/>
      <c r="Q7" s="330"/>
      <c r="R7" s="330"/>
      <c r="S7" s="330"/>
      <c r="T7" s="330"/>
      <c r="U7" s="330"/>
      <c r="V7" s="322"/>
    </row>
    <row r="8" spans="1:23" ht="6" customHeight="1">
      <c r="A8" s="129"/>
      <c r="B8" s="323"/>
      <c r="C8" s="18"/>
      <c r="D8" s="18"/>
      <c r="E8" s="18"/>
      <c r="F8" s="18"/>
      <c r="G8" s="18"/>
      <c r="H8" s="18"/>
      <c r="I8" s="18"/>
      <c r="J8" s="324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325"/>
      <c r="V8" s="322"/>
    </row>
    <row r="9" spans="1:23" ht="15" customHeight="1">
      <c r="A9" s="67">
        <v>1</v>
      </c>
      <c r="B9" s="345" t="s">
        <v>633</v>
      </c>
      <c r="C9" s="575">
        <f>SUM(C10:C12)</f>
        <v>11449523</v>
      </c>
      <c r="D9" s="575">
        <f t="shared" ref="D9:O9" si="0">SUM(D10:D12)</f>
        <v>11591216</v>
      </c>
      <c r="E9" s="575">
        <f t="shared" si="0"/>
        <v>11325695</v>
      </c>
      <c r="F9" s="575">
        <f t="shared" si="0"/>
        <v>11512721</v>
      </c>
      <c r="G9" s="575">
        <f t="shared" si="0"/>
        <v>11319464</v>
      </c>
      <c r="H9" s="575">
        <f t="shared" si="0"/>
        <v>11616589.198000001</v>
      </c>
      <c r="I9" s="575">
        <f t="shared" si="0"/>
        <v>11530012.234000001</v>
      </c>
      <c r="J9" s="575">
        <f t="shared" si="0"/>
        <v>11478472</v>
      </c>
      <c r="K9" s="575">
        <f t="shared" si="0"/>
        <v>11874862.123940544</v>
      </c>
      <c r="L9" s="575">
        <f t="shared" si="0"/>
        <v>12140293.933894005</v>
      </c>
      <c r="M9" s="575">
        <f t="shared" si="0"/>
        <v>12357409.901447879</v>
      </c>
      <c r="N9" s="575">
        <f>SUM(N10:N12)</f>
        <v>12505578.345162835</v>
      </c>
      <c r="O9" s="575">
        <f t="shared" si="0"/>
        <v>12375904.886976413</v>
      </c>
      <c r="P9" s="575">
        <v>12133850.042913863</v>
      </c>
      <c r="Q9" s="575">
        <f>SUM(Q10:Q12)</f>
        <v>11241059.309389366</v>
      </c>
      <c r="R9" s="575">
        <f>SUM(R10:R12)</f>
        <v>11458109.772477025</v>
      </c>
      <c r="S9" s="575">
        <f>SUM(S10:S12)</f>
        <v>11066184.384</v>
      </c>
      <c r="T9" s="575">
        <f>SUM(T10:T12)</f>
        <v>10858126.059999999</v>
      </c>
      <c r="U9" s="661" t="s">
        <v>717</v>
      </c>
      <c r="V9" s="335" t="s">
        <v>48</v>
      </c>
    </row>
    <row r="10" spans="1:23" ht="12.75" customHeight="1">
      <c r="A10" s="67">
        <v>2</v>
      </c>
      <c r="B10" s="332" t="s">
        <v>163</v>
      </c>
      <c r="C10" s="576">
        <v>5535273</v>
      </c>
      <c r="D10" s="576">
        <v>5666793</v>
      </c>
      <c r="E10" s="576">
        <v>5595312</v>
      </c>
      <c r="F10" s="576">
        <v>5572718</v>
      </c>
      <c r="G10" s="576">
        <v>5555075</v>
      </c>
      <c r="H10" s="576">
        <v>5687350.8040000005</v>
      </c>
      <c r="I10" s="576">
        <v>5780917.8279999997</v>
      </c>
      <c r="J10" s="576">
        <v>5744853</v>
      </c>
      <c r="K10" s="576">
        <v>5994225.7239405429</v>
      </c>
      <c r="L10" s="576">
        <v>6038757.8248476256</v>
      </c>
      <c r="M10" s="576">
        <v>6076733.714015997</v>
      </c>
      <c r="N10" s="576">
        <v>6266268.6025251523</v>
      </c>
      <c r="O10" s="576">
        <v>6218028.6729764128</v>
      </c>
      <c r="P10" s="576">
        <v>6157631.1669138642</v>
      </c>
      <c r="Q10" s="576">
        <v>5767860.1591093652</v>
      </c>
      <c r="R10" s="576">
        <v>6085105.7724770252</v>
      </c>
      <c r="S10" s="576">
        <v>5724783.3840000005</v>
      </c>
      <c r="T10" s="576">
        <v>5617549.875</v>
      </c>
      <c r="U10" s="661" t="s">
        <v>717</v>
      </c>
      <c r="V10" s="258" t="s">
        <v>49</v>
      </c>
    </row>
    <row r="11" spans="1:23" ht="12.75" customHeight="1">
      <c r="A11" s="67">
        <v>3</v>
      </c>
      <c r="B11" s="333" t="s">
        <v>81</v>
      </c>
      <c r="C11" s="576">
        <v>5713411</v>
      </c>
      <c r="D11" s="576">
        <v>5724431</v>
      </c>
      <c r="E11" s="576">
        <v>5508501</v>
      </c>
      <c r="F11" s="576">
        <v>5703487</v>
      </c>
      <c r="G11" s="576">
        <v>5527308</v>
      </c>
      <c r="H11" s="576">
        <v>5624300.3940000003</v>
      </c>
      <c r="I11" s="576">
        <v>5457775.4060000004</v>
      </c>
      <c r="J11" s="576">
        <v>5439052</v>
      </c>
      <c r="K11" s="576">
        <v>5564476</v>
      </c>
      <c r="L11" s="576">
        <v>5779375.0350463772</v>
      </c>
      <c r="M11" s="576">
        <v>5906234.4074318837</v>
      </c>
      <c r="N11" s="576">
        <v>5811020.5696376814</v>
      </c>
      <c r="O11" s="576">
        <v>5713803.898</v>
      </c>
      <c r="P11" s="576">
        <v>5596922.2760000005</v>
      </c>
      <c r="Q11" s="576">
        <v>5104371.9079999998</v>
      </c>
      <c r="R11" s="576">
        <v>4960099</v>
      </c>
      <c r="S11" s="576">
        <v>4927404</v>
      </c>
      <c r="T11" s="576">
        <v>4955355.1849999996</v>
      </c>
      <c r="U11" s="661"/>
      <c r="V11" s="322"/>
    </row>
    <row r="12" spans="1:23" ht="12.75" customHeight="1">
      <c r="A12" s="67">
        <v>4</v>
      </c>
      <c r="B12" s="333" t="s">
        <v>82</v>
      </c>
      <c r="C12" s="576">
        <v>200839</v>
      </c>
      <c r="D12" s="576">
        <v>199992</v>
      </c>
      <c r="E12" s="576">
        <v>221882</v>
      </c>
      <c r="F12" s="576">
        <v>236516</v>
      </c>
      <c r="G12" s="576">
        <v>237081</v>
      </c>
      <c r="H12" s="576">
        <v>304938</v>
      </c>
      <c r="I12" s="576">
        <v>291319</v>
      </c>
      <c r="J12" s="576">
        <v>294567</v>
      </c>
      <c r="K12" s="576">
        <v>316160.40000000002</v>
      </c>
      <c r="L12" s="576">
        <v>322161.07400000002</v>
      </c>
      <c r="M12" s="576">
        <v>374441.78</v>
      </c>
      <c r="N12" s="576">
        <v>428289.17300000001</v>
      </c>
      <c r="O12" s="576">
        <v>444072.31599999999</v>
      </c>
      <c r="P12" s="576">
        <v>379296.6</v>
      </c>
      <c r="Q12" s="576">
        <v>368827.24228000001</v>
      </c>
      <c r="R12" s="576">
        <v>412905</v>
      </c>
      <c r="S12" s="576">
        <v>413997</v>
      </c>
      <c r="T12" s="576">
        <v>285221</v>
      </c>
      <c r="U12" s="661" t="s">
        <v>16</v>
      </c>
      <c r="V12" s="322"/>
    </row>
    <row r="13" spans="1:23" ht="9" customHeight="1">
      <c r="A13" s="67"/>
      <c r="B13" s="147"/>
      <c r="C13" s="577"/>
      <c r="D13" s="577"/>
      <c r="E13" s="577"/>
      <c r="F13" s="577"/>
      <c r="G13" s="577"/>
      <c r="H13" s="577"/>
      <c r="I13" s="577"/>
      <c r="J13" s="577"/>
      <c r="K13" s="577"/>
      <c r="L13" s="577"/>
      <c r="M13" s="577"/>
      <c r="N13" s="577"/>
      <c r="O13" s="577"/>
      <c r="P13" s="577"/>
      <c r="Q13" s="577"/>
      <c r="R13" s="577"/>
      <c r="S13" s="577"/>
      <c r="T13" s="577"/>
      <c r="U13" s="661"/>
      <c r="V13" s="322"/>
    </row>
    <row r="14" spans="1:23" ht="15" customHeight="1">
      <c r="A14" s="67">
        <v>5</v>
      </c>
      <c r="B14" s="345" t="s">
        <v>640</v>
      </c>
      <c r="C14" s="575">
        <v>584527</v>
      </c>
      <c r="D14" s="575">
        <v>592656</v>
      </c>
      <c r="E14" s="575">
        <v>562169</v>
      </c>
      <c r="F14" s="575">
        <v>572028</v>
      </c>
      <c r="G14" s="575">
        <v>536081</v>
      </c>
      <c r="H14" s="575">
        <v>565241.88599999994</v>
      </c>
      <c r="I14" s="575">
        <v>540294.87400000007</v>
      </c>
      <c r="J14" s="575">
        <v>556178</v>
      </c>
      <c r="K14" s="575">
        <v>544595.3787874328</v>
      </c>
      <c r="L14" s="575">
        <v>563940.67823000008</v>
      </c>
      <c r="M14" s="575">
        <v>611123.1766681131</v>
      </c>
      <c r="N14" s="575">
        <v>599825.2997984282</v>
      </c>
      <c r="O14" s="575">
        <v>592415.48553918186</v>
      </c>
      <c r="P14" s="575">
        <v>586534.40599999996</v>
      </c>
      <c r="Q14" s="575">
        <v>569653.73099999991</v>
      </c>
      <c r="R14" s="575">
        <v>545557.96399999992</v>
      </c>
      <c r="S14" s="575">
        <v>556967</v>
      </c>
      <c r="T14" s="575">
        <v>522703.03450000007</v>
      </c>
      <c r="U14" s="661"/>
      <c r="V14" s="322"/>
    </row>
    <row r="15" spans="1:23" s="12" customFormat="1" ht="9" customHeight="1">
      <c r="A15" s="67"/>
      <c r="B15" s="326"/>
      <c r="C15" s="578"/>
      <c r="D15" s="578"/>
      <c r="E15" s="578"/>
      <c r="F15" s="578"/>
      <c r="G15" s="578"/>
      <c r="H15" s="578"/>
      <c r="I15" s="578"/>
      <c r="J15" s="578"/>
      <c r="K15" s="578"/>
      <c r="L15" s="578"/>
      <c r="M15" s="578"/>
      <c r="N15" s="578"/>
      <c r="O15" s="578"/>
      <c r="P15" s="578"/>
      <c r="Q15" s="578"/>
      <c r="R15" s="578"/>
      <c r="S15" s="578"/>
      <c r="T15" s="578"/>
      <c r="U15" s="661"/>
      <c r="V15" s="327"/>
    </row>
    <row r="16" spans="1:23" ht="15" customHeight="1">
      <c r="A16" s="67">
        <v>6</v>
      </c>
      <c r="B16" s="345" t="s">
        <v>641</v>
      </c>
      <c r="C16" s="575">
        <v>963484</v>
      </c>
      <c r="D16" s="575">
        <v>952816</v>
      </c>
      <c r="E16" s="575">
        <v>1012443</v>
      </c>
      <c r="F16" s="575">
        <v>1045838</v>
      </c>
      <c r="G16" s="575">
        <v>1034835</v>
      </c>
      <c r="H16" s="575">
        <v>1067788</v>
      </c>
      <c r="I16" s="575">
        <v>1031142</v>
      </c>
      <c r="J16" s="575">
        <v>1045628</v>
      </c>
      <c r="K16" s="575">
        <v>1025036</v>
      </c>
      <c r="L16" s="575">
        <v>1032750.2109749677</v>
      </c>
      <c r="M16" s="575">
        <v>1114354.645</v>
      </c>
      <c r="N16" s="575">
        <v>1067771.7144879999</v>
      </c>
      <c r="O16" s="575">
        <v>1032447.1263370001</v>
      </c>
      <c r="P16" s="575">
        <v>1010853.452</v>
      </c>
      <c r="Q16" s="575">
        <v>952107.56200000003</v>
      </c>
      <c r="R16" s="575">
        <v>1034021</v>
      </c>
      <c r="S16" s="575">
        <v>1027281</v>
      </c>
      <c r="T16" s="575">
        <v>976179</v>
      </c>
      <c r="U16" s="661"/>
      <c r="V16" s="322"/>
    </row>
    <row r="17" spans="1:22" ht="8.25" customHeight="1">
      <c r="A17" s="67"/>
      <c r="B17" s="323"/>
      <c r="C17" s="577"/>
      <c r="D17" s="577"/>
      <c r="E17" s="577"/>
      <c r="F17" s="577"/>
      <c r="G17" s="577"/>
      <c r="H17" s="577"/>
      <c r="I17" s="577"/>
      <c r="J17" s="577"/>
      <c r="K17" s="577"/>
      <c r="L17" s="577"/>
      <c r="M17" s="577"/>
      <c r="N17" s="577"/>
      <c r="O17" s="577"/>
      <c r="P17" s="577"/>
      <c r="Q17" s="577"/>
      <c r="R17" s="577"/>
      <c r="S17" s="577"/>
      <c r="T17" s="577"/>
      <c r="U17" s="661"/>
      <c r="V17" s="322"/>
    </row>
    <row r="18" spans="1:22" ht="15" customHeight="1">
      <c r="A18" s="67">
        <v>7</v>
      </c>
      <c r="B18" s="345" t="s">
        <v>634</v>
      </c>
      <c r="C18" s="575">
        <f>SUM(C19:C23)</f>
        <v>9322197</v>
      </c>
      <c r="D18" s="575">
        <f t="shared" ref="D18:Q18" si="1">SUM(D19:D23)</f>
        <v>9686481</v>
      </c>
      <c r="E18" s="575">
        <f t="shared" si="1"/>
        <v>9534913</v>
      </c>
      <c r="F18" s="575">
        <f t="shared" si="1"/>
        <v>9457629.2740000002</v>
      </c>
      <c r="G18" s="575">
        <f t="shared" si="1"/>
        <v>9300071.412204951</v>
      </c>
      <c r="H18" s="575">
        <f t="shared" si="1"/>
        <v>9234575.546091713</v>
      </c>
      <c r="I18" s="575">
        <f t="shared" si="1"/>
        <v>9455375.0908076279</v>
      </c>
      <c r="J18" s="575">
        <f t="shared" si="1"/>
        <v>9226400</v>
      </c>
      <c r="K18" s="575">
        <f t="shared" si="1"/>
        <v>9360231.977908235</v>
      </c>
      <c r="L18" s="575">
        <f t="shared" si="1"/>
        <v>9283580.4033925124</v>
      </c>
      <c r="M18" s="575">
        <f t="shared" si="1"/>
        <v>9159676.7541925684</v>
      </c>
      <c r="N18" s="575">
        <f>SUM(N19:N23)</f>
        <v>9319930.3887087516</v>
      </c>
      <c r="O18" s="575">
        <f t="shared" si="1"/>
        <v>8796059.8963296656</v>
      </c>
      <c r="P18" s="575">
        <v>9158812.093152402</v>
      </c>
      <c r="Q18" s="575">
        <f t="shared" si="1"/>
        <v>8665089.7309294939</v>
      </c>
      <c r="R18" s="575">
        <f>SUM(R19:R23)</f>
        <v>9309711.7579999994</v>
      </c>
      <c r="S18" s="575">
        <f>SUM(S19:S23)</f>
        <v>8881370.7630000003</v>
      </c>
      <c r="T18" s="575">
        <f>SUM(T19:T23)</f>
        <v>8918548.4109835625</v>
      </c>
      <c r="U18" s="661"/>
      <c r="V18" s="322"/>
    </row>
    <row r="19" spans="1:22" ht="12.75" customHeight="1">
      <c r="A19" s="67">
        <v>8</v>
      </c>
      <c r="B19" s="332" t="s">
        <v>83</v>
      </c>
      <c r="C19" s="576">
        <v>2474005</v>
      </c>
      <c r="D19" s="576">
        <v>2424365</v>
      </c>
      <c r="E19" s="576">
        <v>2440156</v>
      </c>
      <c r="F19" s="576">
        <v>2396789.2740000002</v>
      </c>
      <c r="G19" s="576">
        <v>2383914.412204951</v>
      </c>
      <c r="H19" s="576">
        <v>2421385.5460917135</v>
      </c>
      <c r="I19" s="576">
        <v>2365397.0908076284</v>
      </c>
      <c r="J19" s="576">
        <v>2322127</v>
      </c>
      <c r="K19" s="576">
        <v>2544655.5510759749</v>
      </c>
      <c r="L19" s="576">
        <v>2581198.4496559999</v>
      </c>
      <c r="M19" s="576">
        <v>2513586.0347575047</v>
      </c>
      <c r="N19" s="576">
        <v>2525349.82125653</v>
      </c>
      <c r="O19" s="576">
        <v>2628453.153889</v>
      </c>
      <c r="P19" s="576">
        <v>2586768.969048745</v>
      </c>
      <c r="Q19" s="576">
        <v>2290979.5871893</v>
      </c>
      <c r="R19" s="576">
        <v>2592241.7579999999</v>
      </c>
      <c r="S19" s="576">
        <v>2633974.7629999998</v>
      </c>
      <c r="T19" s="576">
        <v>2587103.5179435639</v>
      </c>
      <c r="U19" s="661"/>
      <c r="V19" s="322"/>
    </row>
    <row r="20" spans="1:22" ht="12.75" customHeight="1">
      <c r="A20" s="67">
        <v>9</v>
      </c>
      <c r="B20" s="333" t="s">
        <v>84</v>
      </c>
      <c r="C20" s="576">
        <v>1579369</v>
      </c>
      <c r="D20" s="576">
        <v>1746826</v>
      </c>
      <c r="E20" s="576">
        <v>1598052</v>
      </c>
      <c r="F20" s="576">
        <v>1587979</v>
      </c>
      <c r="G20" s="576">
        <v>1523180</v>
      </c>
      <c r="H20" s="576">
        <v>1477633</v>
      </c>
      <c r="I20" s="576">
        <v>1570725</v>
      </c>
      <c r="J20" s="576">
        <v>1543972</v>
      </c>
      <c r="K20" s="576">
        <v>1465363.896832261</v>
      </c>
      <c r="L20" s="576">
        <v>1451948.4847365119</v>
      </c>
      <c r="M20" s="576">
        <v>1469169.0725098497</v>
      </c>
      <c r="N20" s="576">
        <v>1558056.8933544066</v>
      </c>
      <c r="O20" s="576">
        <v>1308209.2056942703</v>
      </c>
      <c r="P20" s="576">
        <v>1442918.4080101314</v>
      </c>
      <c r="Q20" s="576">
        <v>1355377.4139349342</v>
      </c>
      <c r="R20" s="576">
        <v>1482507</v>
      </c>
      <c r="S20" s="576">
        <v>1346115</v>
      </c>
      <c r="T20" s="576">
        <v>1345366.3772696415</v>
      </c>
      <c r="U20" s="661"/>
      <c r="V20" s="322"/>
    </row>
    <row r="21" spans="1:22" ht="12.75" customHeight="1">
      <c r="A21" s="67">
        <v>10</v>
      </c>
      <c r="B21" s="333" t="s">
        <v>85</v>
      </c>
      <c r="C21" s="576">
        <v>2266247</v>
      </c>
      <c r="D21" s="576">
        <v>2267258</v>
      </c>
      <c r="E21" s="576">
        <v>2281188</v>
      </c>
      <c r="F21" s="576">
        <v>2328081</v>
      </c>
      <c r="G21" s="576">
        <v>2403745</v>
      </c>
      <c r="H21" s="576">
        <v>2357944</v>
      </c>
      <c r="I21" s="576">
        <v>2314043</v>
      </c>
      <c r="J21" s="576">
        <v>2293762</v>
      </c>
      <c r="K21" s="576">
        <v>2217983</v>
      </c>
      <c r="L21" s="576">
        <v>2226528</v>
      </c>
      <c r="M21" s="576">
        <v>2149865.2244382184</v>
      </c>
      <c r="N21" s="576">
        <v>2164736.6596634695</v>
      </c>
      <c r="O21" s="576">
        <v>2142455.2793237725</v>
      </c>
      <c r="P21" s="576">
        <v>2110188.2302846112</v>
      </c>
      <c r="Q21" s="576">
        <v>2088782.1812454497</v>
      </c>
      <c r="R21" s="576">
        <v>2109441</v>
      </c>
      <c r="S21" s="576">
        <v>2132774</v>
      </c>
      <c r="T21" s="576">
        <v>2117365.5809785323</v>
      </c>
      <c r="U21" s="661"/>
      <c r="V21" s="322"/>
    </row>
    <row r="22" spans="1:22" ht="12.75" customHeight="1">
      <c r="A22" s="67">
        <v>11</v>
      </c>
      <c r="B22" s="333" t="s">
        <v>86</v>
      </c>
      <c r="C22" s="576">
        <v>347598</v>
      </c>
      <c r="D22" s="576">
        <v>357627</v>
      </c>
      <c r="E22" s="576">
        <v>361512</v>
      </c>
      <c r="F22" s="576">
        <v>362942</v>
      </c>
      <c r="G22" s="576">
        <v>376774</v>
      </c>
      <c r="H22" s="576">
        <v>393388</v>
      </c>
      <c r="I22" s="576">
        <v>383532</v>
      </c>
      <c r="J22" s="576">
        <v>377853</v>
      </c>
      <c r="K22" s="576">
        <v>382570</v>
      </c>
      <c r="L22" s="576">
        <v>389755</v>
      </c>
      <c r="M22" s="576">
        <v>436299</v>
      </c>
      <c r="N22" s="576">
        <v>449587</v>
      </c>
      <c r="O22" s="576">
        <v>458376</v>
      </c>
      <c r="P22" s="576">
        <v>460794</v>
      </c>
      <c r="Q22" s="576">
        <v>452232</v>
      </c>
      <c r="R22" s="576">
        <v>449858</v>
      </c>
      <c r="S22" s="576">
        <v>435062</v>
      </c>
      <c r="T22" s="576">
        <v>441253.63325650076</v>
      </c>
      <c r="U22" s="661"/>
      <c r="V22" s="322"/>
    </row>
    <row r="23" spans="1:22" ht="12.75" customHeight="1">
      <c r="A23" s="67">
        <v>12</v>
      </c>
      <c r="B23" s="333" t="s">
        <v>87</v>
      </c>
      <c r="C23" s="576">
        <v>2654978</v>
      </c>
      <c r="D23" s="576">
        <v>2890405</v>
      </c>
      <c r="E23" s="576">
        <v>2854005</v>
      </c>
      <c r="F23" s="576">
        <v>2781838</v>
      </c>
      <c r="G23" s="576">
        <v>2612458</v>
      </c>
      <c r="H23" s="576">
        <v>2584225</v>
      </c>
      <c r="I23" s="576">
        <v>2821678</v>
      </c>
      <c r="J23" s="576">
        <v>2688686</v>
      </c>
      <c r="K23" s="576">
        <v>2749659.5300000003</v>
      </c>
      <c r="L23" s="576">
        <v>2634150.469</v>
      </c>
      <c r="M23" s="576">
        <v>2590757.4224869963</v>
      </c>
      <c r="N23" s="576">
        <v>2622200.0144343446</v>
      </c>
      <c r="O23" s="576">
        <v>2258566.2574226223</v>
      </c>
      <c r="P23" s="576">
        <v>2558142.485808915</v>
      </c>
      <c r="Q23" s="576">
        <v>2477718.54855981</v>
      </c>
      <c r="R23" s="576">
        <v>2675664</v>
      </c>
      <c r="S23" s="576">
        <v>2333445</v>
      </c>
      <c r="T23" s="576">
        <v>2427459.3015353251</v>
      </c>
      <c r="U23" s="661"/>
      <c r="V23" s="322"/>
    </row>
    <row r="24" spans="1:22" ht="18" customHeight="1">
      <c r="A24" s="67">
        <v>13</v>
      </c>
      <c r="B24" s="334" t="s">
        <v>164</v>
      </c>
      <c r="C24" s="579">
        <f t="shared" ref="C24:T24" si="2">SUM(C9,C14,C16,C18)</f>
        <v>22319731</v>
      </c>
      <c r="D24" s="579">
        <f t="shared" si="2"/>
        <v>22823169</v>
      </c>
      <c r="E24" s="579">
        <f t="shared" si="2"/>
        <v>22435220</v>
      </c>
      <c r="F24" s="579">
        <f t="shared" si="2"/>
        <v>22588216.274</v>
      </c>
      <c r="G24" s="579">
        <f t="shared" si="2"/>
        <v>22190451.412204951</v>
      </c>
      <c r="H24" s="579">
        <f t="shared" si="2"/>
        <v>22484194.630091712</v>
      </c>
      <c r="I24" s="579">
        <f t="shared" si="2"/>
        <v>22556824.198807627</v>
      </c>
      <c r="J24" s="579">
        <f t="shared" si="2"/>
        <v>22306678</v>
      </c>
      <c r="K24" s="579">
        <f t="shared" si="2"/>
        <v>22804725.480636213</v>
      </c>
      <c r="L24" s="579">
        <f t="shared" si="2"/>
        <v>23020565.226491485</v>
      </c>
      <c r="M24" s="579">
        <f t="shared" si="2"/>
        <v>23242564.47730856</v>
      </c>
      <c r="N24" s="579">
        <f>SUM(N9,N14,N16,N18)</f>
        <v>23493105.748158015</v>
      </c>
      <c r="O24" s="579">
        <f t="shared" si="2"/>
        <v>22796827.395182259</v>
      </c>
      <c r="P24" s="579">
        <v>22890049.994066264</v>
      </c>
      <c r="Q24" s="579">
        <f t="shared" si="2"/>
        <v>21427910.333318859</v>
      </c>
      <c r="R24" s="579">
        <f t="shared" si="2"/>
        <v>22347400.494477026</v>
      </c>
      <c r="S24" s="579">
        <f t="shared" si="2"/>
        <v>21531803.147</v>
      </c>
      <c r="T24" s="579">
        <f t="shared" si="2"/>
        <v>21275556.50548356</v>
      </c>
      <c r="U24" s="677" t="s">
        <v>1127</v>
      </c>
      <c r="V24" s="347">
        <v>31</v>
      </c>
    </row>
    <row r="25" spans="1:22" ht="12.75" customHeight="1">
      <c r="A25" s="67">
        <v>14</v>
      </c>
      <c r="B25" s="338" t="s">
        <v>635</v>
      </c>
      <c r="C25" s="576">
        <v>86882</v>
      </c>
      <c r="D25" s="576">
        <v>85989</v>
      </c>
      <c r="E25" s="576">
        <v>91600</v>
      </c>
      <c r="F25" s="576">
        <v>86916</v>
      </c>
      <c r="G25" s="576">
        <v>88481</v>
      </c>
      <c r="H25" s="576">
        <v>92743</v>
      </c>
      <c r="I25" s="576">
        <v>93278</v>
      </c>
      <c r="J25" s="576">
        <v>100069</v>
      </c>
      <c r="K25" s="576">
        <v>109054</v>
      </c>
      <c r="L25" s="576">
        <v>111363</v>
      </c>
      <c r="M25" s="576">
        <v>104286</v>
      </c>
      <c r="N25" s="576">
        <v>107888</v>
      </c>
      <c r="O25" s="576">
        <v>128554</v>
      </c>
      <c r="P25" s="576">
        <v>124485</v>
      </c>
      <c r="Q25" s="576">
        <v>114059</v>
      </c>
      <c r="R25" s="576">
        <v>116156</v>
      </c>
      <c r="S25" s="576">
        <v>113908</v>
      </c>
      <c r="T25" s="576">
        <v>106264</v>
      </c>
      <c r="U25" s="661"/>
      <c r="V25" s="295"/>
    </row>
    <row r="26" spans="1:22" ht="12.75" customHeight="1">
      <c r="A26" s="67">
        <v>15</v>
      </c>
      <c r="B26" s="338" t="s">
        <v>636</v>
      </c>
      <c r="C26" s="576">
        <v>957341</v>
      </c>
      <c r="D26" s="576">
        <v>1003680</v>
      </c>
      <c r="E26" s="576">
        <v>1015780</v>
      </c>
      <c r="F26" s="576">
        <v>1035234</v>
      </c>
      <c r="G26" s="576">
        <v>1162532</v>
      </c>
      <c r="H26" s="576">
        <v>1442246.6159999999</v>
      </c>
      <c r="I26" s="576">
        <v>1252618.8319999999</v>
      </c>
      <c r="J26" s="576">
        <v>1275679</v>
      </c>
      <c r="K26" s="576">
        <v>1530321</v>
      </c>
      <c r="L26" s="576">
        <v>1806035.983</v>
      </c>
      <c r="M26" s="576">
        <v>2147720.001396473</v>
      </c>
      <c r="N26" s="576">
        <v>2032643.0884305779</v>
      </c>
      <c r="O26" s="576">
        <v>2073149.7796027185</v>
      </c>
      <c r="P26" s="576">
        <v>1924590.013939563</v>
      </c>
      <c r="Q26" s="576">
        <v>1687751.930549717</v>
      </c>
      <c r="R26" s="576">
        <v>1836667</v>
      </c>
      <c r="S26" s="576">
        <v>1672244</v>
      </c>
      <c r="T26" s="576">
        <v>1777714.2</v>
      </c>
      <c r="U26" s="661"/>
      <c r="V26" s="295"/>
    </row>
    <row r="27" spans="1:22" ht="12.75" customHeight="1">
      <c r="A27" s="67">
        <v>16</v>
      </c>
      <c r="B27" s="338" t="s">
        <v>791</v>
      </c>
      <c r="C27" s="576">
        <v>166367</v>
      </c>
      <c r="D27" s="576">
        <v>194351</v>
      </c>
      <c r="E27" s="576">
        <v>32361</v>
      </c>
      <c r="F27" s="576">
        <v>-17797</v>
      </c>
      <c r="G27" s="576">
        <v>67818</v>
      </c>
      <c r="H27" s="576">
        <v>239086</v>
      </c>
      <c r="I27" s="576">
        <v>131777</v>
      </c>
      <c r="J27" s="576">
        <v>175944</v>
      </c>
      <c r="K27" s="576">
        <v>110083</v>
      </c>
      <c r="L27" s="576">
        <v>-80681.340599999996</v>
      </c>
      <c r="M27" s="576">
        <v>-36667.12953710249</v>
      </c>
      <c r="N27" s="576">
        <v>-100538.21539627854</v>
      </c>
      <c r="O27" s="576">
        <v>136772.72335328805</v>
      </c>
      <c r="P27" s="576">
        <v>-9390.7122842342214</v>
      </c>
      <c r="Q27" s="576">
        <v>-110805.69094198299</v>
      </c>
      <c r="R27" s="576">
        <v>138170</v>
      </c>
      <c r="S27" s="576">
        <v>-64843</v>
      </c>
      <c r="T27" s="576">
        <v>-555</v>
      </c>
      <c r="U27" s="661"/>
      <c r="V27" s="295"/>
    </row>
    <row r="28" spans="1:22" ht="12.75" customHeight="1">
      <c r="A28" s="67">
        <v>17</v>
      </c>
      <c r="B28" s="338" t="s">
        <v>637</v>
      </c>
      <c r="C28" s="576">
        <v>164457</v>
      </c>
      <c r="D28" s="576">
        <v>144842</v>
      </c>
      <c r="E28" s="576">
        <v>146534</v>
      </c>
      <c r="F28" s="576">
        <v>149499</v>
      </c>
      <c r="G28" s="576">
        <v>149183</v>
      </c>
      <c r="H28" s="576">
        <v>170832.06400000001</v>
      </c>
      <c r="I28" s="576">
        <v>194347.09399999998</v>
      </c>
      <c r="J28" s="576">
        <v>170204</v>
      </c>
      <c r="K28" s="576">
        <v>158130.49130780427</v>
      </c>
      <c r="L28" s="576">
        <v>174531.39685212547</v>
      </c>
      <c r="M28" s="576">
        <v>175774.45158057308</v>
      </c>
      <c r="N28" s="576">
        <v>174905.77965060755</v>
      </c>
      <c r="O28" s="576">
        <v>178590.46671546239</v>
      </c>
      <c r="P28" s="576">
        <v>173222.23132452936</v>
      </c>
      <c r="Q28" s="576">
        <v>145113.19010270332</v>
      </c>
      <c r="R28" s="576">
        <v>151931.23721061982</v>
      </c>
      <c r="S28" s="576">
        <v>148031.01342514431</v>
      </c>
      <c r="T28" s="576">
        <v>149164.829</v>
      </c>
      <c r="U28" s="661"/>
      <c r="V28" s="295"/>
    </row>
    <row r="29" spans="1:22" ht="12.75" customHeight="1">
      <c r="A29" s="67">
        <v>18</v>
      </c>
      <c r="B29" s="338" t="s">
        <v>638</v>
      </c>
      <c r="C29" s="576">
        <v>16481</v>
      </c>
      <c r="D29" s="576">
        <v>38649</v>
      </c>
      <c r="E29" s="576">
        <v>77851</v>
      </c>
      <c r="F29" s="576">
        <v>68531.725999999995</v>
      </c>
      <c r="G29" s="576">
        <v>65924.587795048952</v>
      </c>
      <c r="H29" s="576">
        <v>52406.447908286413</v>
      </c>
      <c r="I29" s="576">
        <v>87667.903192371479</v>
      </c>
      <c r="J29" s="576">
        <v>102864</v>
      </c>
      <c r="K29" s="576">
        <v>170169.45677851001</v>
      </c>
      <c r="L29" s="576">
        <v>167679.56555121439</v>
      </c>
      <c r="M29" s="576">
        <v>99327.093553315717</v>
      </c>
      <c r="N29" s="576">
        <v>154971.3199076906</v>
      </c>
      <c r="O29" s="576">
        <v>131793.10678810527</v>
      </c>
      <c r="P29" s="576">
        <v>49451.15823423829</v>
      </c>
      <c r="Q29" s="576">
        <v>55541.232755837947</v>
      </c>
      <c r="R29" s="576">
        <v>-115309.65307212045</v>
      </c>
      <c r="S29" s="576">
        <v>-78647.995466599838</v>
      </c>
      <c r="T29" s="576">
        <v>22516.930056436024</v>
      </c>
      <c r="U29" s="661"/>
      <c r="V29" s="295"/>
    </row>
    <row r="30" spans="1:22" ht="18" customHeight="1">
      <c r="A30" s="67">
        <v>19</v>
      </c>
      <c r="B30" s="334" t="s">
        <v>275</v>
      </c>
      <c r="C30" s="579">
        <f t="shared" ref="C30:T30" si="3">C24+C25+C26-C27+C28+C29</f>
        <v>23378525</v>
      </c>
      <c r="D30" s="579">
        <f t="shared" si="3"/>
        <v>23901978</v>
      </c>
      <c r="E30" s="579">
        <f t="shared" si="3"/>
        <v>23734624</v>
      </c>
      <c r="F30" s="579">
        <f t="shared" si="3"/>
        <v>23946194</v>
      </c>
      <c r="G30" s="579">
        <f t="shared" si="3"/>
        <v>23588754</v>
      </c>
      <c r="H30" s="579">
        <f t="shared" si="3"/>
        <v>24003336.757999998</v>
      </c>
      <c r="I30" s="579">
        <f t="shared" si="3"/>
        <v>24052959.027999997</v>
      </c>
      <c r="J30" s="579">
        <f t="shared" si="3"/>
        <v>23779550</v>
      </c>
      <c r="K30" s="579">
        <f t="shared" si="3"/>
        <v>24662317.428722527</v>
      </c>
      <c r="L30" s="579">
        <f t="shared" si="3"/>
        <v>25360856.512494821</v>
      </c>
      <c r="M30" s="579">
        <f t="shared" si="3"/>
        <v>25806339.153376024</v>
      </c>
      <c r="N30" s="579">
        <f t="shared" si="3"/>
        <v>26064052.151543166</v>
      </c>
      <c r="O30" s="579">
        <f t="shared" si="3"/>
        <v>25172142.024935257</v>
      </c>
      <c r="P30" s="579">
        <v>25171189.160984445</v>
      </c>
      <c r="Q30" s="579">
        <f t="shared" si="3"/>
        <v>23541181.3776691</v>
      </c>
      <c r="R30" s="579">
        <f t="shared" si="3"/>
        <v>24198675.078615528</v>
      </c>
      <c r="S30" s="579">
        <f t="shared" si="3"/>
        <v>23452181.164958544</v>
      </c>
      <c r="T30" s="579">
        <f t="shared" si="3"/>
        <v>23331771.464539997</v>
      </c>
      <c r="U30" s="661"/>
      <c r="V30" s="295"/>
    </row>
    <row r="31" spans="1:22" ht="12.75" customHeight="1">
      <c r="A31" s="67">
        <v>20</v>
      </c>
      <c r="B31" s="338" t="s">
        <v>165</v>
      </c>
      <c r="C31" s="577">
        <v>323424.83239409607</v>
      </c>
      <c r="D31" s="577">
        <v>322625.23187596281</v>
      </c>
      <c r="E31" s="577">
        <v>332759.600445444</v>
      </c>
      <c r="F31" s="577">
        <v>330391.48067677737</v>
      </c>
      <c r="G31" s="577">
        <v>350003.39387448505</v>
      </c>
      <c r="H31" s="577">
        <v>360566.79842792597</v>
      </c>
      <c r="I31" s="577">
        <v>390485.56103091687</v>
      </c>
      <c r="J31" s="577">
        <v>403219.2050773371</v>
      </c>
      <c r="K31" s="577">
        <v>443866.44559437508</v>
      </c>
      <c r="L31" s="577">
        <v>453258.39465099882</v>
      </c>
      <c r="M31" s="577">
        <v>484948.55926429143</v>
      </c>
      <c r="N31" s="577">
        <v>509234.33642442606</v>
      </c>
      <c r="O31" s="577">
        <v>513967.43396761507</v>
      </c>
      <c r="P31" s="577">
        <v>516338.23616291257</v>
      </c>
      <c r="Q31" s="577">
        <v>501396.31491103541</v>
      </c>
      <c r="R31" s="577">
        <v>507199.1067332041</v>
      </c>
      <c r="S31" s="577">
        <v>480488.62742960511</v>
      </c>
      <c r="T31" s="577">
        <v>482537.46943648974</v>
      </c>
      <c r="U31" s="661"/>
      <c r="V31" s="68"/>
    </row>
    <row r="32" spans="1:22" ht="15" customHeight="1">
      <c r="A32" s="67">
        <v>21</v>
      </c>
      <c r="B32" s="346" t="s">
        <v>270</v>
      </c>
      <c r="C32" s="580">
        <f t="shared" ref="C32:T32" si="4">SUM(C30:C31)</f>
        <v>23701949.832394097</v>
      </c>
      <c r="D32" s="580">
        <f t="shared" si="4"/>
        <v>24224603.231875964</v>
      </c>
      <c r="E32" s="580">
        <f t="shared" si="4"/>
        <v>24067383.600445446</v>
      </c>
      <c r="F32" s="580">
        <f t="shared" si="4"/>
        <v>24276585.480676778</v>
      </c>
      <c r="G32" s="580">
        <f t="shared" si="4"/>
        <v>23938757.393874485</v>
      </c>
      <c r="H32" s="580">
        <f t="shared" si="4"/>
        <v>24363903.556427922</v>
      </c>
      <c r="I32" s="580">
        <f t="shared" si="4"/>
        <v>24443444.589030914</v>
      </c>
      <c r="J32" s="580">
        <f t="shared" si="4"/>
        <v>24182769.205077335</v>
      </c>
      <c r="K32" s="580">
        <f t="shared" si="4"/>
        <v>25106183.874316901</v>
      </c>
      <c r="L32" s="580">
        <f t="shared" si="4"/>
        <v>25814114.907145821</v>
      </c>
      <c r="M32" s="580">
        <f t="shared" si="4"/>
        <v>26291287.712640315</v>
      </c>
      <c r="N32" s="580">
        <f t="shared" si="4"/>
        <v>26573286.487967592</v>
      </c>
      <c r="O32" s="580">
        <f t="shared" si="4"/>
        <v>25686109.458902873</v>
      </c>
      <c r="P32" s="580">
        <v>25687645.813889015</v>
      </c>
      <c r="Q32" s="580">
        <f t="shared" si="4"/>
        <v>24042577.692580134</v>
      </c>
      <c r="R32" s="580">
        <f t="shared" si="4"/>
        <v>24705874.185348731</v>
      </c>
      <c r="S32" s="580">
        <f t="shared" si="4"/>
        <v>23932669.792388149</v>
      </c>
      <c r="T32" s="580">
        <f t="shared" si="4"/>
        <v>23814308.933976486</v>
      </c>
      <c r="U32" s="677" t="s">
        <v>692</v>
      </c>
      <c r="V32" s="347">
        <v>75</v>
      </c>
    </row>
    <row r="33" spans="1:24" s="12" customFormat="1" ht="9" customHeight="1">
      <c r="A33" s="67"/>
      <c r="B33" s="328"/>
      <c r="C33" s="578"/>
      <c r="D33" s="578"/>
      <c r="E33" s="578"/>
      <c r="F33" s="578"/>
      <c r="G33" s="578"/>
      <c r="H33" s="578"/>
      <c r="I33" s="578"/>
      <c r="J33" s="578"/>
      <c r="K33" s="578"/>
      <c r="L33" s="578"/>
      <c r="M33" s="578"/>
      <c r="N33" s="578"/>
      <c r="O33" s="578"/>
      <c r="P33" s="578"/>
      <c r="Q33" s="578"/>
      <c r="R33" s="578"/>
      <c r="S33" s="578"/>
      <c r="T33" s="578"/>
      <c r="U33" s="677"/>
      <c r="V33" s="160"/>
    </row>
    <row r="34" spans="1:24" s="104" customFormat="1" ht="12.75" customHeight="1">
      <c r="A34" s="113">
        <v>22</v>
      </c>
      <c r="B34" s="338" t="s">
        <v>666</v>
      </c>
      <c r="C34" s="576">
        <v>12559570</v>
      </c>
      <c r="D34" s="576">
        <v>12417615</v>
      </c>
      <c r="E34" s="576">
        <v>12134689</v>
      </c>
      <c r="F34" s="576">
        <v>12150568</v>
      </c>
      <c r="G34" s="576">
        <v>11935978</v>
      </c>
      <c r="H34" s="576">
        <v>12099262.757999999</v>
      </c>
      <c r="I34" s="576">
        <v>11874407.028000001</v>
      </c>
      <c r="J34" s="576">
        <v>11902581</v>
      </c>
      <c r="K34" s="576">
        <v>12488324.828722525</v>
      </c>
      <c r="L34" s="576">
        <v>12811171.096083822</v>
      </c>
      <c r="M34" s="576">
        <v>13057974.248817395</v>
      </c>
      <c r="N34" s="576">
        <v>13089315.578103606</v>
      </c>
      <c r="O34" s="576">
        <v>13225657.629729096</v>
      </c>
      <c r="P34" s="576">
        <v>12856038.224227302</v>
      </c>
      <c r="Q34" s="576">
        <v>12133646.396933924</v>
      </c>
      <c r="R34" s="576">
        <v>12322678.078615524</v>
      </c>
      <c r="S34" s="576">
        <v>12247415.164958544</v>
      </c>
      <c r="T34" s="576">
        <v>12123709.284539999</v>
      </c>
      <c r="U34" s="661" t="s">
        <v>692</v>
      </c>
      <c r="V34" s="252">
        <v>76</v>
      </c>
      <c r="X34" s="1"/>
    </row>
    <row r="35" spans="1:24" s="104" customFormat="1" ht="12.75" customHeight="1">
      <c r="A35" s="113">
        <v>23</v>
      </c>
      <c r="B35" s="339" t="s">
        <v>639</v>
      </c>
      <c r="C35" s="576">
        <v>10818955</v>
      </c>
      <c r="D35" s="576">
        <v>11484363</v>
      </c>
      <c r="E35" s="576">
        <v>11599935</v>
      </c>
      <c r="F35" s="576">
        <v>11795626</v>
      </c>
      <c r="G35" s="576">
        <v>11652776</v>
      </c>
      <c r="H35" s="576">
        <v>11904074</v>
      </c>
      <c r="I35" s="576">
        <v>12178552</v>
      </c>
      <c r="J35" s="576">
        <v>11876969</v>
      </c>
      <c r="K35" s="576">
        <v>12173993</v>
      </c>
      <c r="L35" s="576">
        <v>12549685.416411001</v>
      </c>
      <c r="M35" s="576">
        <v>12748364.554558631</v>
      </c>
      <c r="N35" s="576">
        <v>12974736.973439559</v>
      </c>
      <c r="O35" s="576">
        <v>11946484.795206159</v>
      </c>
      <c r="P35" s="576">
        <v>12315150.885621533</v>
      </c>
      <c r="Q35" s="576">
        <v>11407534.980735177</v>
      </c>
      <c r="R35" s="576">
        <v>11875997</v>
      </c>
      <c r="S35" s="576">
        <v>11204766</v>
      </c>
      <c r="T35" s="576">
        <v>11208062.18</v>
      </c>
      <c r="U35" s="750" t="s">
        <v>1129</v>
      </c>
      <c r="V35" s="751">
        <v>77</v>
      </c>
      <c r="X35" s="1"/>
    </row>
    <row r="36" spans="1:24" s="104" customFormat="1" ht="12.75" customHeight="1">
      <c r="A36" s="113">
        <v>24</v>
      </c>
      <c r="B36" s="339" t="s">
        <v>165</v>
      </c>
      <c r="C36" s="576">
        <v>323424.83239409607</v>
      </c>
      <c r="D36" s="576">
        <v>322625.23187596281</v>
      </c>
      <c r="E36" s="576">
        <v>332759.600445444</v>
      </c>
      <c r="F36" s="576">
        <v>330391.48067677737</v>
      </c>
      <c r="G36" s="576">
        <v>350003.39387448505</v>
      </c>
      <c r="H36" s="576">
        <v>360566.79842792597</v>
      </c>
      <c r="I36" s="576">
        <v>390485.56103091687</v>
      </c>
      <c r="J36" s="576">
        <v>403219.2050773371</v>
      </c>
      <c r="K36" s="576">
        <v>443866.44559437508</v>
      </c>
      <c r="L36" s="576">
        <v>453258.39465099882</v>
      </c>
      <c r="M36" s="576">
        <v>484948.55926429143</v>
      </c>
      <c r="N36" s="576">
        <v>509234.33642442606</v>
      </c>
      <c r="O36" s="576">
        <v>513967.43396761507</v>
      </c>
      <c r="P36" s="576">
        <v>516338.23616291257</v>
      </c>
      <c r="Q36" s="576">
        <v>501396.31491103541</v>
      </c>
      <c r="R36" s="576">
        <v>507199.1067332041</v>
      </c>
      <c r="S36" s="576">
        <v>480488.62742960511</v>
      </c>
      <c r="T36" s="576">
        <v>482537.46943648974</v>
      </c>
      <c r="U36" s="750"/>
      <c r="V36" s="751"/>
      <c r="X36" s="1"/>
    </row>
    <row r="37" spans="1:24" s="104" customFormat="1" ht="18" customHeight="1">
      <c r="A37" s="113">
        <v>25</v>
      </c>
      <c r="B37" s="346" t="s">
        <v>271</v>
      </c>
      <c r="C37" s="580">
        <f t="shared" ref="C37:T37" si="5">C34+C35+C36</f>
        <v>23701949.832394097</v>
      </c>
      <c r="D37" s="580">
        <f t="shared" si="5"/>
        <v>24224603.231875964</v>
      </c>
      <c r="E37" s="580">
        <f t="shared" si="5"/>
        <v>24067383.600445446</v>
      </c>
      <c r="F37" s="580">
        <f t="shared" si="5"/>
        <v>24276585.480676778</v>
      </c>
      <c r="G37" s="580">
        <f t="shared" si="5"/>
        <v>23938757.393874485</v>
      </c>
      <c r="H37" s="580">
        <f t="shared" si="5"/>
        <v>24363903.556427926</v>
      </c>
      <c r="I37" s="580">
        <f t="shared" si="5"/>
        <v>24443444.589030918</v>
      </c>
      <c r="J37" s="580">
        <f t="shared" si="5"/>
        <v>24182769.205077335</v>
      </c>
      <c r="K37" s="580">
        <f t="shared" si="5"/>
        <v>25106184.274316899</v>
      </c>
      <c r="L37" s="580">
        <f t="shared" si="5"/>
        <v>25814114.907145824</v>
      </c>
      <c r="M37" s="580">
        <f t="shared" si="5"/>
        <v>26291287.362640318</v>
      </c>
      <c r="N37" s="580">
        <f t="shared" si="5"/>
        <v>26573286.88796759</v>
      </c>
      <c r="O37" s="580">
        <f t="shared" si="5"/>
        <v>25686109.858902872</v>
      </c>
      <c r="P37" s="580">
        <v>25687645.813889019</v>
      </c>
      <c r="Q37" s="580">
        <f t="shared" si="5"/>
        <v>24042577.692580137</v>
      </c>
      <c r="R37" s="580">
        <f t="shared" si="5"/>
        <v>24705874.185348727</v>
      </c>
      <c r="S37" s="580">
        <f t="shared" si="5"/>
        <v>23932669.792388149</v>
      </c>
      <c r="T37" s="580">
        <f t="shared" si="5"/>
        <v>23814308.933976486</v>
      </c>
      <c r="U37" s="678" t="s">
        <v>51</v>
      </c>
      <c r="V37" s="347"/>
      <c r="X37" s="1"/>
    </row>
    <row r="38" spans="1:24" s="104" customFormat="1" ht="9" customHeight="1">
      <c r="A38" s="112"/>
      <c r="B38" s="329"/>
      <c r="C38" s="578"/>
      <c r="D38" s="578"/>
      <c r="E38" s="578"/>
      <c r="F38" s="578"/>
      <c r="G38" s="578"/>
      <c r="H38" s="578"/>
      <c r="I38" s="578"/>
      <c r="J38" s="578"/>
      <c r="K38" s="578"/>
      <c r="L38" s="578"/>
      <c r="M38" s="578"/>
      <c r="N38" s="578"/>
      <c r="O38" s="578"/>
      <c r="P38" s="578"/>
      <c r="Q38" s="578"/>
      <c r="R38" s="578"/>
      <c r="S38" s="578"/>
      <c r="T38" s="578"/>
      <c r="U38" s="661"/>
      <c r="V38" s="183"/>
    </row>
    <row r="39" spans="1:24" s="104" customFormat="1" ht="21" customHeight="1">
      <c r="A39" s="112"/>
      <c r="B39" s="340" t="s">
        <v>630</v>
      </c>
      <c r="C39" s="581"/>
      <c r="D39" s="581"/>
      <c r="E39" s="581"/>
      <c r="F39" s="581"/>
      <c r="G39" s="581"/>
      <c r="H39" s="581"/>
      <c r="I39" s="581"/>
      <c r="J39" s="581"/>
      <c r="K39" s="581"/>
      <c r="L39" s="581"/>
      <c r="M39" s="581"/>
      <c r="N39" s="581"/>
      <c r="O39" s="581"/>
      <c r="P39" s="581"/>
      <c r="Q39" s="581"/>
      <c r="R39" s="581"/>
      <c r="S39" s="581"/>
      <c r="T39" s="581"/>
      <c r="U39" s="679"/>
      <c r="V39" s="330"/>
    </row>
    <row r="40" spans="1:24" s="104" customFormat="1" ht="15" customHeight="1">
      <c r="A40" s="113">
        <v>26</v>
      </c>
      <c r="B40" s="348" t="s">
        <v>790</v>
      </c>
      <c r="C40" s="578"/>
      <c r="D40" s="578"/>
      <c r="E40" s="578"/>
      <c r="F40" s="578"/>
      <c r="G40" s="578"/>
      <c r="H40" s="578"/>
      <c r="I40" s="578"/>
      <c r="J40" s="578"/>
      <c r="K40" s="578"/>
      <c r="L40" s="578"/>
      <c r="M40" s="578"/>
      <c r="N40" s="578"/>
      <c r="O40" s="578"/>
      <c r="P40" s="578"/>
      <c r="Q40" s="578"/>
      <c r="R40" s="578"/>
      <c r="S40" s="578"/>
      <c r="T40" s="578"/>
      <c r="U40" s="661"/>
      <c r="V40" s="183"/>
    </row>
    <row r="41" spans="1:24" s="104" customFormat="1" ht="15" customHeight="1">
      <c r="A41" s="113">
        <v>27</v>
      </c>
      <c r="B41" s="349" t="s">
        <v>604</v>
      </c>
      <c r="C41" s="582">
        <f>SUM(C42,C43,C44)</f>
        <v>11449523</v>
      </c>
      <c r="D41" s="582">
        <f t="shared" ref="D41:Q41" si="6">SUM(D42,D43,D44)</f>
        <v>11591216</v>
      </c>
      <c r="E41" s="582">
        <f t="shared" si="6"/>
        <v>11325695</v>
      </c>
      <c r="F41" s="582">
        <f t="shared" si="6"/>
        <v>11512721</v>
      </c>
      <c r="G41" s="582">
        <f t="shared" si="6"/>
        <v>11319464</v>
      </c>
      <c r="H41" s="582">
        <f t="shared" si="6"/>
        <v>11616589.198000001</v>
      </c>
      <c r="I41" s="582">
        <f t="shared" si="6"/>
        <v>11530012.234000001</v>
      </c>
      <c r="J41" s="582">
        <f t="shared" si="6"/>
        <v>11478472</v>
      </c>
      <c r="K41" s="582">
        <f t="shared" si="6"/>
        <v>11874862.123940542</v>
      </c>
      <c r="L41" s="582">
        <f t="shared" si="6"/>
        <v>12140293.933894003</v>
      </c>
      <c r="M41" s="582">
        <f t="shared" si="6"/>
        <v>12357409.901447881</v>
      </c>
      <c r="N41" s="582">
        <f t="shared" si="6"/>
        <v>12505578.345162835</v>
      </c>
      <c r="O41" s="582">
        <f t="shared" si="6"/>
        <v>12375904.886976413</v>
      </c>
      <c r="P41" s="582">
        <v>12133850.042913865</v>
      </c>
      <c r="Q41" s="582">
        <f t="shared" si="6"/>
        <v>11241059.309389364</v>
      </c>
      <c r="R41" s="582">
        <f>SUM(R42,R43,R44)</f>
        <v>11458109.772477025</v>
      </c>
      <c r="S41" s="582">
        <f>SUM(S42,S43,S44)</f>
        <v>11066184.384</v>
      </c>
      <c r="T41" s="582">
        <f>SUM(T42,T43,T44)</f>
        <v>10858126.059999999</v>
      </c>
      <c r="U41" s="661"/>
      <c r="V41" s="331"/>
    </row>
    <row r="42" spans="1:24" s="104" customFormat="1" ht="14.25">
      <c r="A42" s="113">
        <v>28</v>
      </c>
      <c r="B42" s="341" t="s">
        <v>177</v>
      </c>
      <c r="C42" s="576">
        <f>C10</f>
        <v>5535273</v>
      </c>
      <c r="D42" s="576">
        <f t="shared" ref="D42:Q42" si="7">D10</f>
        <v>5666793</v>
      </c>
      <c r="E42" s="576">
        <f t="shared" si="7"/>
        <v>5595312</v>
      </c>
      <c r="F42" s="576">
        <f t="shared" si="7"/>
        <v>5572718</v>
      </c>
      <c r="G42" s="576">
        <f t="shared" si="7"/>
        <v>5555075</v>
      </c>
      <c r="H42" s="576">
        <f t="shared" si="7"/>
        <v>5687350.8040000005</v>
      </c>
      <c r="I42" s="576">
        <f t="shared" si="7"/>
        <v>5780917.8279999997</v>
      </c>
      <c r="J42" s="576">
        <f t="shared" si="7"/>
        <v>5744853</v>
      </c>
      <c r="K42" s="576">
        <f t="shared" si="7"/>
        <v>5994225.7239405429</v>
      </c>
      <c r="L42" s="576">
        <f t="shared" si="7"/>
        <v>6038757.8248476256</v>
      </c>
      <c r="M42" s="576">
        <f t="shared" si="7"/>
        <v>6076733.714015997</v>
      </c>
      <c r="N42" s="576">
        <f t="shared" si="7"/>
        <v>6266268.6025251523</v>
      </c>
      <c r="O42" s="576">
        <f t="shared" si="7"/>
        <v>6218028.6729764128</v>
      </c>
      <c r="P42" s="576">
        <v>6157631.1669138642</v>
      </c>
      <c r="Q42" s="576">
        <f t="shared" si="7"/>
        <v>5767860.1591093652</v>
      </c>
      <c r="R42" s="576">
        <f>R10</f>
        <v>6085105.7724770252</v>
      </c>
      <c r="S42" s="576">
        <f>S10</f>
        <v>5724783.3840000005</v>
      </c>
      <c r="T42" s="576">
        <f>T10</f>
        <v>5617549.875</v>
      </c>
      <c r="U42" s="661"/>
      <c r="V42" s="331"/>
    </row>
    <row r="43" spans="1:24">
      <c r="A43" s="113">
        <v>29</v>
      </c>
      <c r="B43" s="333" t="s">
        <v>88</v>
      </c>
      <c r="C43" s="576">
        <f>C12</f>
        <v>200839</v>
      </c>
      <c r="D43" s="576">
        <f t="shared" ref="D43:Q43" si="8">D12</f>
        <v>199992</v>
      </c>
      <c r="E43" s="576">
        <f t="shared" si="8"/>
        <v>221882</v>
      </c>
      <c r="F43" s="576">
        <f t="shared" si="8"/>
        <v>236516</v>
      </c>
      <c r="G43" s="576">
        <f t="shared" si="8"/>
        <v>237081</v>
      </c>
      <c r="H43" s="576">
        <f t="shared" si="8"/>
        <v>304938</v>
      </c>
      <c r="I43" s="576">
        <f t="shared" si="8"/>
        <v>291319</v>
      </c>
      <c r="J43" s="576">
        <f t="shared" si="8"/>
        <v>294567</v>
      </c>
      <c r="K43" s="576">
        <f t="shared" si="8"/>
        <v>316160.40000000002</v>
      </c>
      <c r="L43" s="576">
        <f t="shared" si="8"/>
        <v>322161.07400000002</v>
      </c>
      <c r="M43" s="576">
        <f t="shared" si="8"/>
        <v>374441.78</v>
      </c>
      <c r="N43" s="576">
        <f t="shared" si="8"/>
        <v>428289.17300000001</v>
      </c>
      <c r="O43" s="576">
        <f t="shared" si="8"/>
        <v>444072.31599999999</v>
      </c>
      <c r="P43" s="576">
        <v>379296.6</v>
      </c>
      <c r="Q43" s="576">
        <f t="shared" si="8"/>
        <v>368827.24228000001</v>
      </c>
      <c r="R43" s="576">
        <f>R12</f>
        <v>412905</v>
      </c>
      <c r="S43" s="576">
        <f>S12</f>
        <v>413997</v>
      </c>
      <c r="T43" s="576">
        <f>T12</f>
        <v>285221</v>
      </c>
      <c r="U43" s="661"/>
      <c r="V43" s="295"/>
    </row>
    <row r="44" spans="1:24">
      <c r="A44" s="113">
        <v>30</v>
      </c>
      <c r="B44" s="333" t="s">
        <v>89</v>
      </c>
      <c r="C44" s="576">
        <f>C11</f>
        <v>5713411</v>
      </c>
      <c r="D44" s="576">
        <f t="shared" ref="D44:Q44" si="9">D11</f>
        <v>5724431</v>
      </c>
      <c r="E44" s="576">
        <f t="shared" si="9"/>
        <v>5508501</v>
      </c>
      <c r="F44" s="576">
        <f t="shared" si="9"/>
        <v>5703487</v>
      </c>
      <c r="G44" s="576">
        <f t="shared" si="9"/>
        <v>5527308</v>
      </c>
      <c r="H44" s="576">
        <f t="shared" si="9"/>
        <v>5624300.3940000003</v>
      </c>
      <c r="I44" s="576">
        <f t="shared" si="9"/>
        <v>5457775.4060000004</v>
      </c>
      <c r="J44" s="576">
        <f t="shared" si="9"/>
        <v>5439052</v>
      </c>
      <c r="K44" s="576">
        <f t="shared" si="9"/>
        <v>5564476</v>
      </c>
      <c r="L44" s="576">
        <f t="shared" si="9"/>
        <v>5779375.0350463772</v>
      </c>
      <c r="M44" s="576">
        <f t="shared" si="9"/>
        <v>5906234.4074318837</v>
      </c>
      <c r="N44" s="576">
        <f t="shared" si="9"/>
        <v>5811020.5696376814</v>
      </c>
      <c r="O44" s="576">
        <f t="shared" si="9"/>
        <v>5713803.898</v>
      </c>
      <c r="P44" s="576">
        <v>5596922.2760000005</v>
      </c>
      <c r="Q44" s="576">
        <f t="shared" si="9"/>
        <v>5104371.9079999998</v>
      </c>
      <c r="R44" s="576">
        <f>R11</f>
        <v>4960099</v>
      </c>
      <c r="S44" s="576">
        <f>S11</f>
        <v>4927404</v>
      </c>
      <c r="T44" s="576">
        <f>T11</f>
        <v>4955355.1849999996</v>
      </c>
      <c r="U44" s="661"/>
      <c r="V44" s="295"/>
    </row>
    <row r="45" spans="1:24" s="104" customFormat="1" ht="15" customHeight="1">
      <c r="A45" s="113">
        <v>31</v>
      </c>
      <c r="B45" s="349" t="s">
        <v>999</v>
      </c>
      <c r="C45" s="582">
        <f t="shared" ref="C45:L45" si="10">SUM(C46,C47,C48)</f>
        <v>8231697</v>
      </c>
      <c r="D45" s="582">
        <f t="shared" si="10"/>
        <v>8260723</v>
      </c>
      <c r="E45" s="582">
        <f t="shared" si="10"/>
        <v>8045677</v>
      </c>
      <c r="F45" s="582">
        <f t="shared" si="10"/>
        <v>8285678</v>
      </c>
      <c r="G45" s="582">
        <f t="shared" si="10"/>
        <v>8082282</v>
      </c>
      <c r="H45" s="582">
        <f t="shared" si="10"/>
        <v>8306631</v>
      </c>
      <c r="I45" s="582">
        <f t="shared" si="10"/>
        <v>8160213</v>
      </c>
      <c r="J45" s="582">
        <f t="shared" si="10"/>
        <v>8152386</v>
      </c>
      <c r="K45" s="582">
        <f t="shared" si="10"/>
        <v>8532949.9759999998</v>
      </c>
      <c r="L45" s="582">
        <f t="shared" si="10"/>
        <v>8771435.0487999991</v>
      </c>
      <c r="M45" s="582">
        <f t="shared" ref="M45:T45" si="11">SUM(M46,M47,M48)</f>
        <v>8959307.3521999996</v>
      </c>
      <c r="N45" s="582">
        <f t="shared" si="11"/>
        <v>8986189.5627999995</v>
      </c>
      <c r="O45" s="582">
        <f t="shared" si="11"/>
        <v>8910337.6726000011</v>
      </c>
      <c r="P45" s="582">
        <v>8733037.048135614</v>
      </c>
      <c r="Q45" s="582">
        <f t="shared" si="11"/>
        <v>8097698.8162799999</v>
      </c>
      <c r="R45" s="582">
        <f t="shared" si="11"/>
        <v>8167267</v>
      </c>
      <c r="S45" s="582">
        <f t="shared" ref="S45" si="12">SUM(S46,S47,S48)</f>
        <v>8001851</v>
      </c>
      <c r="T45" s="582">
        <f t="shared" si="11"/>
        <v>8000181.25</v>
      </c>
      <c r="U45" s="661" t="s">
        <v>691</v>
      </c>
      <c r="V45" s="347">
        <v>32</v>
      </c>
    </row>
    <row r="46" spans="1:24" s="104" customFormat="1" ht="14.25">
      <c r="A46" s="113">
        <v>32</v>
      </c>
      <c r="B46" s="341" t="s">
        <v>177</v>
      </c>
      <c r="C46" s="576">
        <v>2353063</v>
      </c>
      <c r="D46" s="576">
        <v>2380328</v>
      </c>
      <c r="E46" s="576">
        <v>2349474</v>
      </c>
      <c r="F46" s="576">
        <v>2368629</v>
      </c>
      <c r="G46" s="576">
        <v>2339312</v>
      </c>
      <c r="H46" s="576">
        <v>2384007</v>
      </c>
      <c r="I46" s="576">
        <v>2418066</v>
      </c>
      <c r="J46" s="576">
        <v>2418646</v>
      </c>
      <c r="K46" s="576">
        <v>2668113.5759999999</v>
      </c>
      <c r="L46" s="576">
        <v>2720357.2008000002</v>
      </c>
      <c r="M46" s="576">
        <v>2742863.6412</v>
      </c>
      <c r="N46" s="576">
        <v>2801459.9987999997</v>
      </c>
      <c r="O46" s="576">
        <v>2776412.3056000001</v>
      </c>
      <c r="P46" s="576">
        <v>2788404</v>
      </c>
      <c r="Q46" s="576">
        <v>2623861</v>
      </c>
      <c r="R46" s="576">
        <v>2795772</v>
      </c>
      <c r="S46" s="576">
        <v>2677610</v>
      </c>
      <c r="T46" s="576">
        <v>2769663</v>
      </c>
      <c r="U46" s="661" t="s">
        <v>717</v>
      </c>
      <c r="V46" s="252" t="s">
        <v>47</v>
      </c>
    </row>
    <row r="47" spans="1:24">
      <c r="A47" s="113">
        <v>33</v>
      </c>
      <c r="B47" s="333" t="s">
        <v>88</v>
      </c>
      <c r="C47" s="576">
        <v>198130</v>
      </c>
      <c r="D47" s="576">
        <v>197399</v>
      </c>
      <c r="E47" s="576">
        <v>216850</v>
      </c>
      <c r="F47" s="576">
        <v>223258</v>
      </c>
      <c r="G47" s="576">
        <v>221767</v>
      </c>
      <c r="H47" s="576">
        <v>314482</v>
      </c>
      <c r="I47" s="576">
        <v>300144</v>
      </c>
      <c r="J47" s="576">
        <v>304578</v>
      </c>
      <c r="K47" s="576">
        <v>335729.4</v>
      </c>
      <c r="L47" s="576">
        <v>324660.00800000003</v>
      </c>
      <c r="M47" s="576">
        <v>378123.39</v>
      </c>
      <c r="N47" s="576">
        <v>426158.45400000003</v>
      </c>
      <c r="O47" s="576">
        <v>450949.78500000003</v>
      </c>
      <c r="P47" s="576">
        <v>377886</v>
      </c>
      <c r="Q47" s="576">
        <v>388374.15928000002</v>
      </c>
      <c r="R47" s="576">
        <v>435554</v>
      </c>
      <c r="S47" s="576">
        <v>426414</v>
      </c>
      <c r="T47" s="576">
        <v>297759</v>
      </c>
      <c r="U47" s="661"/>
      <c r="V47" s="295"/>
    </row>
    <row r="48" spans="1:24">
      <c r="A48" s="113">
        <v>34</v>
      </c>
      <c r="B48" s="333" t="s">
        <v>90</v>
      </c>
      <c r="C48" s="576">
        <v>5680504</v>
      </c>
      <c r="D48" s="576">
        <v>5682996</v>
      </c>
      <c r="E48" s="576">
        <v>5479353</v>
      </c>
      <c r="F48" s="576">
        <v>5693791</v>
      </c>
      <c r="G48" s="576">
        <v>5521203</v>
      </c>
      <c r="H48" s="576">
        <v>5608142</v>
      </c>
      <c r="I48" s="576">
        <v>5442003</v>
      </c>
      <c r="J48" s="576">
        <v>5429162</v>
      </c>
      <c r="K48" s="576">
        <v>5529107</v>
      </c>
      <c r="L48" s="576">
        <v>5726417.8399999999</v>
      </c>
      <c r="M48" s="576">
        <v>5838320.3209999995</v>
      </c>
      <c r="N48" s="576">
        <v>5758571.1100000003</v>
      </c>
      <c r="O48" s="576">
        <v>5682975.5820000004</v>
      </c>
      <c r="P48" s="576">
        <v>5566746.9970000004</v>
      </c>
      <c r="Q48" s="576">
        <v>5085463.6569999997</v>
      </c>
      <c r="R48" s="576">
        <v>4935941</v>
      </c>
      <c r="S48" s="576">
        <v>4897827</v>
      </c>
      <c r="T48" s="576">
        <v>4932759.25</v>
      </c>
      <c r="U48" s="661"/>
      <c r="V48" s="295"/>
    </row>
    <row r="49" spans="1:23" ht="18" customHeight="1">
      <c r="A49" s="113">
        <v>35</v>
      </c>
      <c r="B49" s="345" t="s">
        <v>598</v>
      </c>
      <c r="C49" s="575">
        <f t="shared" ref="C49:T49" si="13">C42-C46+C43-C47+C44-C48</f>
        <v>3217826</v>
      </c>
      <c r="D49" s="575">
        <f t="shared" si="13"/>
        <v>3330493</v>
      </c>
      <c r="E49" s="575">
        <f t="shared" si="13"/>
        <v>3280018</v>
      </c>
      <c r="F49" s="575">
        <f t="shared" si="13"/>
        <v>3227043</v>
      </c>
      <c r="G49" s="575">
        <f t="shared" si="13"/>
        <v>3237182</v>
      </c>
      <c r="H49" s="575">
        <f t="shared" si="13"/>
        <v>3309958.1980000008</v>
      </c>
      <c r="I49" s="575">
        <f t="shared" si="13"/>
        <v>3369799.2340000011</v>
      </c>
      <c r="J49" s="575">
        <f t="shared" si="13"/>
        <v>3326086</v>
      </c>
      <c r="K49" s="575">
        <f t="shared" si="13"/>
        <v>3341912.1479405425</v>
      </c>
      <c r="L49" s="575">
        <f t="shared" si="13"/>
        <v>3368858.8850940019</v>
      </c>
      <c r="M49" s="575">
        <f t="shared" si="13"/>
        <v>3398102.5492478805</v>
      </c>
      <c r="N49" s="575">
        <f t="shared" si="13"/>
        <v>3519388.7823628327</v>
      </c>
      <c r="O49" s="575">
        <f t="shared" si="13"/>
        <v>3465567.2143764123</v>
      </c>
      <c r="P49" s="575">
        <v>3400812.9947782513</v>
      </c>
      <c r="Q49" s="575">
        <f t="shared" si="13"/>
        <v>3143360.493109365</v>
      </c>
      <c r="R49" s="575">
        <f t="shared" si="13"/>
        <v>3290842.7724770252</v>
      </c>
      <c r="S49" s="575">
        <f t="shared" si="13"/>
        <v>3064333.3840000005</v>
      </c>
      <c r="T49" s="575">
        <f t="shared" si="13"/>
        <v>2857944.8099999996</v>
      </c>
      <c r="U49" s="661"/>
      <c r="V49" s="295"/>
    </row>
    <row r="50" spans="1:23" ht="9" customHeight="1">
      <c r="A50" s="111"/>
      <c r="B50" s="323"/>
      <c r="C50" s="577"/>
      <c r="D50" s="577"/>
      <c r="E50" s="577"/>
      <c r="F50" s="577"/>
      <c r="G50" s="577"/>
      <c r="H50" s="577"/>
      <c r="I50" s="577"/>
      <c r="J50" s="577"/>
      <c r="K50" s="577"/>
      <c r="L50" s="577"/>
      <c r="M50" s="577"/>
      <c r="N50" s="577"/>
      <c r="O50" s="577"/>
      <c r="P50" s="577"/>
      <c r="Q50" s="577"/>
      <c r="R50" s="577"/>
      <c r="S50" s="577"/>
      <c r="T50" s="577"/>
      <c r="U50" s="661"/>
      <c r="V50" s="295"/>
      <c r="W50" s="12"/>
    </row>
    <row r="51" spans="1:23" ht="15" customHeight="1">
      <c r="A51" s="91">
        <v>36</v>
      </c>
      <c r="B51" s="345" t="s">
        <v>599</v>
      </c>
      <c r="C51" s="575">
        <v>584527</v>
      </c>
      <c r="D51" s="575">
        <v>592656</v>
      </c>
      <c r="E51" s="575">
        <v>562169</v>
      </c>
      <c r="F51" s="575">
        <v>572028</v>
      </c>
      <c r="G51" s="575">
        <v>536081</v>
      </c>
      <c r="H51" s="575">
        <v>565241.88599999994</v>
      </c>
      <c r="I51" s="575">
        <v>540294.87400000007</v>
      </c>
      <c r="J51" s="575">
        <v>556178</v>
      </c>
      <c r="K51" s="575">
        <v>544595.3787874328</v>
      </c>
      <c r="L51" s="575">
        <v>563940.67823000008</v>
      </c>
      <c r="M51" s="575">
        <v>611123.1766681131</v>
      </c>
      <c r="N51" s="575">
        <v>599825.2997984282</v>
      </c>
      <c r="O51" s="575">
        <v>592415.48553918186</v>
      </c>
      <c r="P51" s="575">
        <v>586534.40599999996</v>
      </c>
      <c r="Q51" s="575">
        <v>569653.73099999991</v>
      </c>
      <c r="R51" s="575">
        <v>545557.96399999992</v>
      </c>
      <c r="S51" s="575">
        <v>556967</v>
      </c>
      <c r="T51" s="575">
        <v>522703.03450000007</v>
      </c>
      <c r="U51" s="661"/>
      <c r="V51" s="295"/>
      <c r="W51" s="12"/>
    </row>
    <row r="52" spans="1:23" ht="9" customHeight="1">
      <c r="A52" s="91"/>
      <c r="B52" s="323"/>
      <c r="C52" s="583"/>
      <c r="D52" s="583"/>
      <c r="E52" s="583"/>
      <c r="F52" s="583"/>
      <c r="G52" s="583"/>
      <c r="H52" s="583"/>
      <c r="I52" s="583"/>
      <c r="J52" s="583"/>
      <c r="K52" s="583"/>
      <c r="L52" s="583"/>
      <c r="M52" s="583"/>
      <c r="N52" s="583"/>
      <c r="O52" s="583"/>
      <c r="P52" s="583"/>
      <c r="Q52" s="583"/>
      <c r="R52" s="583"/>
      <c r="S52" s="583"/>
      <c r="T52" s="583"/>
      <c r="U52" s="661"/>
      <c r="V52" s="295"/>
      <c r="W52" s="12"/>
    </row>
    <row r="53" spans="1:23" ht="15" customHeight="1">
      <c r="A53" s="91">
        <v>37</v>
      </c>
      <c r="B53" s="345" t="s">
        <v>600</v>
      </c>
      <c r="C53" s="575">
        <f t="shared" ref="C53:L53" si="14">C16</f>
        <v>963484</v>
      </c>
      <c r="D53" s="575">
        <f t="shared" si="14"/>
        <v>952816</v>
      </c>
      <c r="E53" s="575">
        <f t="shared" si="14"/>
        <v>1012443</v>
      </c>
      <c r="F53" s="575">
        <f t="shared" si="14"/>
        <v>1045838</v>
      </c>
      <c r="G53" s="575">
        <f t="shared" si="14"/>
        <v>1034835</v>
      </c>
      <c r="H53" s="575">
        <f t="shared" si="14"/>
        <v>1067788</v>
      </c>
      <c r="I53" s="575">
        <f t="shared" si="14"/>
        <v>1031142</v>
      </c>
      <c r="J53" s="575">
        <f t="shared" si="14"/>
        <v>1045628</v>
      </c>
      <c r="K53" s="575">
        <f t="shared" si="14"/>
        <v>1025036</v>
      </c>
      <c r="L53" s="575">
        <f t="shared" si="14"/>
        <v>1032750.2109749677</v>
      </c>
      <c r="M53" s="575">
        <f t="shared" ref="M53:T53" si="15">M16</f>
        <v>1114354.645</v>
      </c>
      <c r="N53" s="575">
        <f t="shared" si="15"/>
        <v>1067771.7144879999</v>
      </c>
      <c r="O53" s="575">
        <f t="shared" si="15"/>
        <v>1032447.1263370001</v>
      </c>
      <c r="P53" s="575">
        <v>1010853.452</v>
      </c>
      <c r="Q53" s="575">
        <f t="shared" si="15"/>
        <v>952107.56200000003</v>
      </c>
      <c r="R53" s="575">
        <f t="shared" si="15"/>
        <v>1034021</v>
      </c>
      <c r="S53" s="575">
        <f t="shared" si="15"/>
        <v>1027281</v>
      </c>
      <c r="T53" s="575">
        <f t="shared" si="15"/>
        <v>976179</v>
      </c>
      <c r="U53" s="661"/>
      <c r="V53" s="295"/>
      <c r="W53" s="12"/>
    </row>
    <row r="54" spans="1:23" ht="9" customHeight="1">
      <c r="A54" s="111"/>
      <c r="B54" s="323"/>
      <c r="C54" s="584"/>
      <c r="D54" s="584"/>
      <c r="E54" s="584"/>
      <c r="F54" s="584"/>
      <c r="G54" s="584"/>
      <c r="H54" s="584"/>
      <c r="I54" s="584"/>
      <c r="J54" s="584"/>
      <c r="K54" s="584"/>
      <c r="L54" s="584"/>
      <c r="M54" s="584"/>
      <c r="N54" s="584"/>
      <c r="O54" s="584"/>
      <c r="P54" s="584"/>
      <c r="Q54" s="584"/>
      <c r="R54" s="584"/>
      <c r="S54" s="584"/>
      <c r="T54" s="584"/>
      <c r="U54" s="661"/>
      <c r="V54" s="295"/>
      <c r="W54" s="12"/>
    </row>
    <row r="55" spans="1:23" ht="15.75" customHeight="1">
      <c r="A55" s="91">
        <v>38</v>
      </c>
      <c r="B55" s="345" t="s">
        <v>601</v>
      </c>
      <c r="C55" s="575">
        <f>C18</f>
        <v>9322197</v>
      </c>
      <c r="D55" s="575">
        <f t="shared" ref="D55:Q55" si="16">D18</f>
        <v>9686481</v>
      </c>
      <c r="E55" s="575">
        <f t="shared" si="16"/>
        <v>9534913</v>
      </c>
      <c r="F55" s="575">
        <f t="shared" si="16"/>
        <v>9457629.2740000002</v>
      </c>
      <c r="G55" s="575">
        <f t="shared" si="16"/>
        <v>9300071.412204951</v>
      </c>
      <c r="H55" s="575">
        <f t="shared" si="16"/>
        <v>9234575.546091713</v>
      </c>
      <c r="I55" s="575">
        <f t="shared" si="16"/>
        <v>9455375.0908076279</v>
      </c>
      <c r="J55" s="575">
        <f t="shared" si="16"/>
        <v>9226400</v>
      </c>
      <c r="K55" s="575">
        <f t="shared" si="16"/>
        <v>9360231.977908235</v>
      </c>
      <c r="L55" s="575">
        <f t="shared" si="16"/>
        <v>9283580.4033925124</v>
      </c>
      <c r="M55" s="575">
        <f t="shared" si="16"/>
        <v>9159676.7541925684</v>
      </c>
      <c r="N55" s="575">
        <f t="shared" si="16"/>
        <v>9319930.3887087516</v>
      </c>
      <c r="O55" s="575">
        <f t="shared" si="16"/>
        <v>8796059.8963296656</v>
      </c>
      <c r="P55" s="575">
        <v>9158812.093152402</v>
      </c>
      <c r="Q55" s="575">
        <f t="shared" si="16"/>
        <v>8665089.7309294939</v>
      </c>
      <c r="R55" s="575">
        <f>R18</f>
        <v>9309711.7579999994</v>
      </c>
      <c r="S55" s="575">
        <f>S18</f>
        <v>8881370.7630000003</v>
      </c>
      <c r="T55" s="575">
        <f>T18</f>
        <v>8918548.4109835625</v>
      </c>
      <c r="U55" s="661"/>
      <c r="V55" s="295"/>
    </row>
    <row r="56" spans="1:23" s="12" customFormat="1" ht="9" customHeight="1">
      <c r="A56" s="113"/>
      <c r="B56" s="326"/>
      <c r="C56" s="578"/>
      <c r="D56" s="578"/>
      <c r="E56" s="578"/>
      <c r="F56" s="578"/>
      <c r="G56" s="578"/>
      <c r="H56" s="578"/>
      <c r="I56" s="578"/>
      <c r="J56" s="578"/>
      <c r="K56" s="578"/>
      <c r="L56" s="578"/>
      <c r="M56" s="578"/>
      <c r="N56" s="578"/>
      <c r="O56" s="578"/>
      <c r="P56" s="578"/>
      <c r="Q56" s="578"/>
      <c r="R56" s="578"/>
      <c r="S56" s="578"/>
      <c r="T56" s="578"/>
      <c r="U56" s="661"/>
      <c r="V56" s="183"/>
    </row>
    <row r="57" spans="1:23" ht="18" customHeight="1">
      <c r="A57" s="91">
        <v>39</v>
      </c>
      <c r="B57" s="351" t="s">
        <v>276</v>
      </c>
      <c r="C57" s="579">
        <f t="shared" ref="C57:L57" si="17">C49+C51+C53+C55</f>
        <v>14088034</v>
      </c>
      <c r="D57" s="579">
        <f t="shared" si="17"/>
        <v>14562446</v>
      </c>
      <c r="E57" s="579">
        <f t="shared" si="17"/>
        <v>14389543</v>
      </c>
      <c r="F57" s="579">
        <f t="shared" si="17"/>
        <v>14302538.274</v>
      </c>
      <c r="G57" s="579">
        <f t="shared" si="17"/>
        <v>14108169.412204951</v>
      </c>
      <c r="H57" s="579">
        <f t="shared" si="17"/>
        <v>14177563.630091714</v>
      </c>
      <c r="I57" s="579">
        <f t="shared" si="17"/>
        <v>14396611.198807629</v>
      </c>
      <c r="J57" s="579">
        <f t="shared" si="17"/>
        <v>14154292</v>
      </c>
      <c r="K57" s="579">
        <f t="shared" si="17"/>
        <v>14271775.504636209</v>
      </c>
      <c r="L57" s="579">
        <f t="shared" si="17"/>
        <v>14249130.177691482</v>
      </c>
      <c r="M57" s="579">
        <f t="shared" ref="M57:T57" si="18">M49+M51+M53+M55</f>
        <v>14283257.125108562</v>
      </c>
      <c r="N57" s="579">
        <f t="shared" si="18"/>
        <v>14506916.185358012</v>
      </c>
      <c r="O57" s="579">
        <f t="shared" si="18"/>
        <v>13886489.72258226</v>
      </c>
      <c r="P57" s="579">
        <v>14157012.945930652</v>
      </c>
      <c r="Q57" s="579">
        <f t="shared" si="18"/>
        <v>13330211.517038859</v>
      </c>
      <c r="R57" s="579">
        <f t="shared" si="18"/>
        <v>14180133.494477024</v>
      </c>
      <c r="S57" s="579">
        <f t="shared" si="18"/>
        <v>13529952.147</v>
      </c>
      <c r="T57" s="579">
        <f t="shared" si="18"/>
        <v>13275375.255483562</v>
      </c>
      <c r="U57" s="661"/>
      <c r="V57" s="295"/>
    </row>
    <row r="58" spans="1:23" ht="12.75" customHeight="1">
      <c r="A58" s="91">
        <v>40</v>
      </c>
      <c r="B58" s="339" t="s">
        <v>637</v>
      </c>
      <c r="C58" s="577">
        <f>C28</f>
        <v>164457</v>
      </c>
      <c r="D58" s="577">
        <f t="shared" ref="D58:Q58" si="19">D28</f>
        <v>144842</v>
      </c>
      <c r="E58" s="577">
        <f t="shared" si="19"/>
        <v>146534</v>
      </c>
      <c r="F58" s="577">
        <f t="shared" si="19"/>
        <v>149499</v>
      </c>
      <c r="G58" s="577">
        <f t="shared" si="19"/>
        <v>149183</v>
      </c>
      <c r="H58" s="577">
        <f t="shared" si="19"/>
        <v>170832.06400000001</v>
      </c>
      <c r="I58" s="577">
        <f t="shared" si="19"/>
        <v>194347.09399999998</v>
      </c>
      <c r="J58" s="577">
        <f t="shared" si="19"/>
        <v>170204</v>
      </c>
      <c r="K58" s="577">
        <f t="shared" si="19"/>
        <v>158130.49130780427</v>
      </c>
      <c r="L58" s="577">
        <f t="shared" si="19"/>
        <v>174531.39685212547</v>
      </c>
      <c r="M58" s="577">
        <f t="shared" si="19"/>
        <v>175774.45158057308</v>
      </c>
      <c r="N58" s="577">
        <f t="shared" si="19"/>
        <v>174905.77965060755</v>
      </c>
      <c r="O58" s="577">
        <f t="shared" si="19"/>
        <v>178590.46671546239</v>
      </c>
      <c r="P58" s="577">
        <v>173222.23132452936</v>
      </c>
      <c r="Q58" s="577">
        <f t="shared" si="19"/>
        <v>145113.19010270332</v>
      </c>
      <c r="R58" s="577">
        <f t="shared" ref="R58:T59" si="20">R28</f>
        <v>151931.23721061982</v>
      </c>
      <c r="S58" s="577">
        <f t="shared" si="20"/>
        <v>148031.01342514431</v>
      </c>
      <c r="T58" s="577">
        <f t="shared" si="20"/>
        <v>149164.829</v>
      </c>
      <c r="U58" s="750" t="s">
        <v>691</v>
      </c>
      <c r="V58" s="752" t="s">
        <v>775</v>
      </c>
    </row>
    <row r="59" spans="1:23" ht="12.75" customHeight="1">
      <c r="A59" s="91">
        <v>41</v>
      </c>
      <c r="B59" s="339" t="s">
        <v>642</v>
      </c>
      <c r="C59" s="577">
        <f>C29</f>
        <v>16481</v>
      </c>
      <c r="D59" s="577">
        <f t="shared" ref="D59:Q59" si="21">D29</f>
        <v>38649</v>
      </c>
      <c r="E59" s="577">
        <f t="shared" si="21"/>
        <v>77851</v>
      </c>
      <c r="F59" s="577">
        <f t="shared" si="21"/>
        <v>68531.725999999995</v>
      </c>
      <c r="G59" s="577">
        <f t="shared" si="21"/>
        <v>65924.587795048952</v>
      </c>
      <c r="H59" s="577">
        <f t="shared" si="21"/>
        <v>52406.447908286413</v>
      </c>
      <c r="I59" s="577">
        <f t="shared" si="21"/>
        <v>87667.903192371479</v>
      </c>
      <c r="J59" s="577">
        <f t="shared" si="21"/>
        <v>102864</v>
      </c>
      <c r="K59" s="577">
        <f t="shared" si="21"/>
        <v>170169.45677851001</v>
      </c>
      <c r="L59" s="577">
        <f t="shared" si="21"/>
        <v>167679.56555121439</v>
      </c>
      <c r="M59" s="577">
        <f t="shared" si="21"/>
        <v>99327.093553315717</v>
      </c>
      <c r="N59" s="577">
        <f t="shared" si="21"/>
        <v>154971.3199076906</v>
      </c>
      <c r="O59" s="577">
        <f t="shared" si="21"/>
        <v>131793.10678810527</v>
      </c>
      <c r="P59" s="577">
        <v>49451.209369852804</v>
      </c>
      <c r="Q59" s="577">
        <f t="shared" si="21"/>
        <v>55541.232755837947</v>
      </c>
      <c r="R59" s="577">
        <f t="shared" si="20"/>
        <v>-115309.65307212045</v>
      </c>
      <c r="S59" s="577">
        <f t="shared" si="20"/>
        <v>-78647.995466599838</v>
      </c>
      <c r="T59" s="577">
        <f t="shared" si="20"/>
        <v>22516.930056436024</v>
      </c>
      <c r="U59" s="750"/>
      <c r="V59" s="752"/>
    </row>
    <row r="60" spans="1:23" ht="18" customHeight="1">
      <c r="A60" s="91">
        <v>42</v>
      </c>
      <c r="B60" s="352" t="s">
        <v>277</v>
      </c>
      <c r="C60" s="585">
        <f>SUM(C57:C59)</f>
        <v>14268972</v>
      </c>
      <c r="D60" s="585">
        <f>SUM(D57:D59)</f>
        <v>14745937</v>
      </c>
      <c r="E60" s="585">
        <f t="shared" ref="E60:T60" si="22">SUM(E57:E59)</f>
        <v>14613928</v>
      </c>
      <c r="F60" s="585">
        <f t="shared" si="22"/>
        <v>14520569</v>
      </c>
      <c r="G60" s="585">
        <f t="shared" si="22"/>
        <v>14323277</v>
      </c>
      <c r="H60" s="585">
        <f t="shared" si="22"/>
        <v>14400802.141999999</v>
      </c>
      <c r="I60" s="585">
        <f t="shared" si="22"/>
        <v>14678626.196</v>
      </c>
      <c r="J60" s="585">
        <f t="shared" si="22"/>
        <v>14427360</v>
      </c>
      <c r="K60" s="585">
        <f t="shared" si="22"/>
        <v>14600075.452722523</v>
      </c>
      <c r="L60" s="585">
        <f t="shared" si="22"/>
        <v>14591341.140094822</v>
      </c>
      <c r="M60" s="585">
        <f t="shared" si="22"/>
        <v>14558358.670242451</v>
      </c>
      <c r="N60" s="585">
        <f t="shared" si="22"/>
        <v>14836793.284916312</v>
      </c>
      <c r="O60" s="585">
        <f t="shared" si="22"/>
        <v>14196873.296085827</v>
      </c>
      <c r="P60" s="585">
        <v>14379686.386625035</v>
      </c>
      <c r="Q60" s="585">
        <f t="shared" si="22"/>
        <v>13530865.939897401</v>
      </c>
      <c r="R60" s="585">
        <f t="shared" si="22"/>
        <v>14216755.078615524</v>
      </c>
      <c r="S60" s="585">
        <f t="shared" si="22"/>
        <v>13599335.164958544</v>
      </c>
      <c r="T60" s="585">
        <f t="shared" si="22"/>
        <v>13447057.014539998</v>
      </c>
      <c r="U60" s="661" t="s">
        <v>1175</v>
      </c>
      <c r="V60" s="252" t="s">
        <v>46</v>
      </c>
    </row>
    <row r="61" spans="1:23" ht="12.75" customHeight="1">
      <c r="A61" s="91">
        <v>43</v>
      </c>
      <c r="B61" s="339" t="s">
        <v>635</v>
      </c>
      <c r="C61" s="576">
        <f>C25</f>
        <v>86882</v>
      </c>
      <c r="D61" s="576">
        <f t="shared" ref="D61:Q61" si="23">D25</f>
        <v>85989</v>
      </c>
      <c r="E61" s="576">
        <f t="shared" si="23"/>
        <v>91600</v>
      </c>
      <c r="F61" s="576">
        <f t="shared" si="23"/>
        <v>86916</v>
      </c>
      <c r="G61" s="576">
        <f t="shared" si="23"/>
        <v>88481</v>
      </c>
      <c r="H61" s="576">
        <f t="shared" si="23"/>
        <v>92743</v>
      </c>
      <c r="I61" s="576">
        <f t="shared" si="23"/>
        <v>93278</v>
      </c>
      <c r="J61" s="576">
        <f t="shared" si="23"/>
        <v>100069</v>
      </c>
      <c r="K61" s="576">
        <f t="shared" si="23"/>
        <v>109054</v>
      </c>
      <c r="L61" s="576">
        <f t="shared" si="23"/>
        <v>111363</v>
      </c>
      <c r="M61" s="576">
        <f t="shared" si="23"/>
        <v>104286</v>
      </c>
      <c r="N61" s="576">
        <f t="shared" si="23"/>
        <v>107888</v>
      </c>
      <c r="O61" s="576">
        <f t="shared" si="23"/>
        <v>128554</v>
      </c>
      <c r="P61" s="576">
        <v>124485</v>
      </c>
      <c r="Q61" s="576">
        <f t="shared" si="23"/>
        <v>114059</v>
      </c>
      <c r="R61" s="576">
        <f>R25</f>
        <v>116156</v>
      </c>
      <c r="S61" s="576">
        <f>S25</f>
        <v>113908</v>
      </c>
      <c r="T61" s="576">
        <f>T25</f>
        <v>106264</v>
      </c>
      <c r="U61" s="676"/>
      <c r="V61" s="295"/>
    </row>
    <row r="62" spans="1:23" ht="12.75" customHeight="1">
      <c r="A62" s="91">
        <v>44</v>
      </c>
      <c r="B62" s="339" t="s">
        <v>165</v>
      </c>
      <c r="C62" s="576">
        <f>C31</f>
        <v>323424.83239409607</v>
      </c>
      <c r="D62" s="576">
        <f>D31</f>
        <v>322625.23187596281</v>
      </c>
      <c r="E62" s="576">
        <f>E31</f>
        <v>332759.600445444</v>
      </c>
      <c r="F62" s="576">
        <f>F31</f>
        <v>330391.48067677737</v>
      </c>
      <c r="G62" s="576">
        <f>G31</f>
        <v>350003.39387448505</v>
      </c>
      <c r="H62" s="576">
        <f t="shared" ref="H62:S62" si="24">H31</f>
        <v>360566.79842792597</v>
      </c>
      <c r="I62" s="576">
        <f t="shared" si="24"/>
        <v>390485.56103091687</v>
      </c>
      <c r="J62" s="576">
        <f t="shared" si="24"/>
        <v>403219.2050773371</v>
      </c>
      <c r="K62" s="576">
        <f t="shared" si="24"/>
        <v>443866.44559437508</v>
      </c>
      <c r="L62" s="576">
        <f t="shared" si="24"/>
        <v>453258.39465099882</v>
      </c>
      <c r="M62" s="576">
        <f t="shared" si="24"/>
        <v>484948.55926429143</v>
      </c>
      <c r="N62" s="576">
        <f t="shared" si="24"/>
        <v>509234.33642442606</v>
      </c>
      <c r="O62" s="576">
        <f t="shared" si="24"/>
        <v>513967.43396761507</v>
      </c>
      <c r="P62" s="576">
        <v>516456.65290456911</v>
      </c>
      <c r="Q62" s="576">
        <f t="shared" si="24"/>
        <v>501396.31491103541</v>
      </c>
      <c r="R62" s="576">
        <f t="shared" si="24"/>
        <v>507199.1067332041</v>
      </c>
      <c r="S62" s="576">
        <f t="shared" si="24"/>
        <v>480488.62742960511</v>
      </c>
      <c r="T62" s="576">
        <f>T31</f>
        <v>482537.46943648974</v>
      </c>
      <c r="U62" s="676"/>
      <c r="V62" s="331"/>
    </row>
    <row r="63" spans="1:23" ht="12.75" customHeight="1">
      <c r="A63" s="91">
        <v>45</v>
      </c>
      <c r="B63" s="339" t="s">
        <v>166</v>
      </c>
      <c r="C63" s="576">
        <v>300325.35247623117</v>
      </c>
      <c r="D63" s="576">
        <v>297327.3118597148</v>
      </c>
      <c r="E63" s="576">
        <v>308445.76563253626</v>
      </c>
      <c r="F63" s="576">
        <v>321606.15884749452</v>
      </c>
      <c r="G63" s="576">
        <v>315552.26482459257</v>
      </c>
      <c r="H63" s="576">
        <v>346054.64377067355</v>
      </c>
      <c r="I63" s="576">
        <v>295602.56587511662</v>
      </c>
      <c r="J63" s="576">
        <v>305036.62518311129</v>
      </c>
      <c r="K63" s="576">
        <v>307208.2398608941</v>
      </c>
      <c r="L63" s="576">
        <v>303275.40435503388</v>
      </c>
      <c r="M63" s="576">
        <v>302001.14529768936</v>
      </c>
      <c r="N63" s="576">
        <v>324479.25656538398</v>
      </c>
      <c r="O63" s="576">
        <v>331343.00494242966</v>
      </c>
      <c r="P63" s="576">
        <v>326255.55950640549</v>
      </c>
      <c r="Q63" s="576">
        <v>318496.47727284767</v>
      </c>
      <c r="R63" s="576">
        <v>304015.81876167411</v>
      </c>
      <c r="S63" s="576">
        <v>311859.74759109609</v>
      </c>
      <c r="T63" s="576">
        <v>326581.69519439526</v>
      </c>
      <c r="U63" s="676"/>
      <c r="V63" s="331"/>
    </row>
    <row r="64" spans="1:23" ht="15" customHeight="1">
      <c r="A64" s="91">
        <v>46</v>
      </c>
      <c r="B64" s="349" t="s">
        <v>643</v>
      </c>
      <c r="C64" s="582">
        <f>SUM(C61:C62)-SUM(C63)</f>
        <v>109981.4799178649</v>
      </c>
      <c r="D64" s="582">
        <f t="shared" ref="D64:T64" si="25">SUM(D61:D62)-SUM(D63)</f>
        <v>111286.92001624801</v>
      </c>
      <c r="E64" s="582">
        <f t="shared" si="25"/>
        <v>115913.83481290773</v>
      </c>
      <c r="F64" s="582">
        <f t="shared" si="25"/>
        <v>95701.321829282853</v>
      </c>
      <c r="G64" s="582">
        <f t="shared" si="25"/>
        <v>122932.12904989248</v>
      </c>
      <c r="H64" s="582">
        <f t="shared" si="25"/>
        <v>107255.15465725242</v>
      </c>
      <c r="I64" s="582">
        <f t="shared" si="25"/>
        <v>188160.99515580025</v>
      </c>
      <c r="J64" s="582">
        <f t="shared" si="25"/>
        <v>198251.57989422581</v>
      </c>
      <c r="K64" s="582">
        <f t="shared" si="25"/>
        <v>245712.20573348092</v>
      </c>
      <c r="L64" s="582">
        <f t="shared" si="25"/>
        <v>261345.99029596488</v>
      </c>
      <c r="M64" s="582">
        <f t="shared" si="25"/>
        <v>287233.41396660206</v>
      </c>
      <c r="N64" s="582">
        <f t="shared" si="25"/>
        <v>292643.07985904207</v>
      </c>
      <c r="O64" s="582">
        <f t="shared" si="25"/>
        <v>311178.42902518535</v>
      </c>
      <c r="P64" s="582">
        <v>314200.44250442029</v>
      </c>
      <c r="Q64" s="582">
        <f t="shared" si="25"/>
        <v>296958.83763818769</v>
      </c>
      <c r="R64" s="582">
        <f t="shared" si="25"/>
        <v>319339.28797152999</v>
      </c>
      <c r="S64" s="582">
        <f t="shared" si="25"/>
        <v>282536.87983850902</v>
      </c>
      <c r="T64" s="582">
        <f t="shared" si="25"/>
        <v>262219.77424209449</v>
      </c>
      <c r="U64" s="677" t="s">
        <v>1174</v>
      </c>
      <c r="V64" s="347" t="s">
        <v>50</v>
      </c>
    </row>
    <row r="65" spans="1:22" ht="15" customHeight="1">
      <c r="A65" s="91">
        <v>47</v>
      </c>
      <c r="B65" s="349" t="s">
        <v>644</v>
      </c>
      <c r="C65" s="582">
        <f>C58</f>
        <v>164457</v>
      </c>
      <c r="D65" s="582">
        <f t="shared" ref="D65:Q65" si="26">D58</f>
        <v>144842</v>
      </c>
      <c r="E65" s="582">
        <f t="shared" si="26"/>
        <v>146534</v>
      </c>
      <c r="F65" s="582">
        <f t="shared" si="26"/>
        <v>149499</v>
      </c>
      <c r="G65" s="582">
        <f t="shared" si="26"/>
        <v>149183</v>
      </c>
      <c r="H65" s="582">
        <f t="shared" si="26"/>
        <v>170832.06400000001</v>
      </c>
      <c r="I65" s="582">
        <f t="shared" si="26"/>
        <v>194347.09399999998</v>
      </c>
      <c r="J65" s="582">
        <f t="shared" si="26"/>
        <v>170204</v>
      </c>
      <c r="K65" s="582">
        <f t="shared" si="26"/>
        <v>158130.49130780427</v>
      </c>
      <c r="L65" s="582">
        <f t="shared" si="26"/>
        <v>174531.39685212547</v>
      </c>
      <c r="M65" s="582">
        <f t="shared" si="26"/>
        <v>175774.45158057308</v>
      </c>
      <c r="N65" s="582">
        <f t="shared" si="26"/>
        <v>174905.77965060755</v>
      </c>
      <c r="O65" s="582">
        <f t="shared" si="26"/>
        <v>178590.46671546239</v>
      </c>
      <c r="P65" s="582">
        <v>173222.23132452936</v>
      </c>
      <c r="Q65" s="582">
        <f t="shared" si="26"/>
        <v>145113.19010270332</v>
      </c>
      <c r="R65" s="582">
        <f t="shared" ref="R65:T66" si="27">R58</f>
        <v>151931.23721061982</v>
      </c>
      <c r="S65" s="582">
        <f t="shared" si="27"/>
        <v>148031.01342514431</v>
      </c>
      <c r="T65" s="582">
        <f t="shared" si="27"/>
        <v>149164.829</v>
      </c>
      <c r="U65" s="661" t="s">
        <v>1173</v>
      </c>
      <c r="V65" s="336">
        <v>73</v>
      </c>
    </row>
    <row r="66" spans="1:22" ht="15" customHeight="1">
      <c r="A66" s="91">
        <v>48</v>
      </c>
      <c r="B66" s="349" t="s">
        <v>645</v>
      </c>
      <c r="C66" s="582">
        <f>C59</f>
        <v>16481</v>
      </c>
      <c r="D66" s="582">
        <f t="shared" ref="D66:Q66" si="28">D59</f>
        <v>38649</v>
      </c>
      <c r="E66" s="582">
        <f t="shared" si="28"/>
        <v>77851</v>
      </c>
      <c r="F66" s="582">
        <f t="shared" si="28"/>
        <v>68531.725999999995</v>
      </c>
      <c r="G66" s="582">
        <f t="shared" si="28"/>
        <v>65924.587795048952</v>
      </c>
      <c r="H66" s="582">
        <f t="shared" si="28"/>
        <v>52406.447908286413</v>
      </c>
      <c r="I66" s="582">
        <f t="shared" si="28"/>
        <v>87667.903192371479</v>
      </c>
      <c r="J66" s="582">
        <f t="shared" si="28"/>
        <v>102864</v>
      </c>
      <c r="K66" s="582">
        <f t="shared" si="28"/>
        <v>170169.45677851001</v>
      </c>
      <c r="L66" s="582">
        <f t="shared" si="28"/>
        <v>167679.56555121439</v>
      </c>
      <c r="M66" s="582">
        <f t="shared" si="28"/>
        <v>99327.093553315717</v>
      </c>
      <c r="N66" s="582">
        <f t="shared" si="28"/>
        <v>154971.3199076906</v>
      </c>
      <c r="O66" s="582">
        <f t="shared" si="28"/>
        <v>131793.10678810527</v>
      </c>
      <c r="P66" s="582">
        <v>49451.209369852804</v>
      </c>
      <c r="Q66" s="582">
        <f t="shared" si="28"/>
        <v>55541.232755837947</v>
      </c>
      <c r="R66" s="582">
        <f t="shared" si="27"/>
        <v>-115309.65307212045</v>
      </c>
      <c r="S66" s="582">
        <f t="shared" si="27"/>
        <v>-78647.995466599838</v>
      </c>
      <c r="T66" s="582">
        <f t="shared" si="27"/>
        <v>22516.930056436024</v>
      </c>
      <c r="U66" s="661" t="s">
        <v>1173</v>
      </c>
      <c r="V66" s="336">
        <v>72</v>
      </c>
    </row>
    <row r="67" spans="1:22" ht="18" customHeight="1">
      <c r="A67" s="91">
        <v>49</v>
      </c>
      <c r="B67" s="352" t="s">
        <v>272</v>
      </c>
      <c r="C67" s="585">
        <f>C60+C64-C65-C66</f>
        <v>14198015.479917865</v>
      </c>
      <c r="D67" s="585">
        <f>D60+D64-D65-D66</f>
        <v>14673732.920016248</v>
      </c>
      <c r="E67" s="585">
        <f t="shared" ref="E67:T67" si="29">E60+E64-E65-E66</f>
        <v>14505456.834812908</v>
      </c>
      <c r="F67" s="585">
        <f t="shared" si="29"/>
        <v>14398239.595829284</v>
      </c>
      <c r="G67" s="585">
        <f t="shared" si="29"/>
        <v>14231101.541254843</v>
      </c>
      <c r="H67" s="585">
        <f t="shared" si="29"/>
        <v>14284818.784748966</v>
      </c>
      <c r="I67" s="585">
        <f t="shared" si="29"/>
        <v>14584772.193963429</v>
      </c>
      <c r="J67" s="585">
        <f t="shared" si="29"/>
        <v>14352543.579894226</v>
      </c>
      <c r="K67" s="585">
        <f t="shared" si="29"/>
        <v>14517487.710369691</v>
      </c>
      <c r="L67" s="585">
        <f t="shared" si="29"/>
        <v>14510476.167987447</v>
      </c>
      <c r="M67" s="585">
        <f t="shared" si="29"/>
        <v>14570490.539075164</v>
      </c>
      <c r="N67" s="585">
        <f t="shared" si="29"/>
        <v>14799559.265217055</v>
      </c>
      <c r="O67" s="585">
        <f t="shared" si="29"/>
        <v>14197668.151607446</v>
      </c>
      <c r="P67" s="585">
        <v>14471213.388435073</v>
      </c>
      <c r="Q67" s="585">
        <f t="shared" si="29"/>
        <v>13627170.354677048</v>
      </c>
      <c r="R67" s="585">
        <f t="shared" si="29"/>
        <v>14499472.782448554</v>
      </c>
      <c r="S67" s="585">
        <f t="shared" si="29"/>
        <v>13812489.026838509</v>
      </c>
      <c r="T67" s="585">
        <f t="shared" si="29"/>
        <v>13537595.029725656</v>
      </c>
      <c r="U67" s="661" t="s">
        <v>1173</v>
      </c>
      <c r="V67" s="336">
        <v>70</v>
      </c>
    </row>
    <row r="68" spans="1:22" ht="9" customHeight="1">
      <c r="A68" s="91"/>
      <c r="B68" s="326"/>
      <c r="C68" s="586"/>
      <c r="D68" s="586"/>
      <c r="E68" s="586"/>
      <c r="F68" s="586"/>
      <c r="G68" s="586"/>
      <c r="H68" s="586"/>
      <c r="I68" s="586"/>
      <c r="J68" s="586"/>
      <c r="K68" s="586"/>
      <c r="L68" s="586"/>
      <c r="M68" s="586"/>
      <c r="N68" s="586"/>
      <c r="O68" s="586"/>
      <c r="P68" s="586"/>
      <c r="Q68" s="586"/>
      <c r="R68" s="586"/>
      <c r="S68" s="586"/>
      <c r="T68" s="586"/>
      <c r="U68" s="676"/>
      <c r="V68" s="295"/>
    </row>
    <row r="69" spans="1:22" ht="18" customHeight="1">
      <c r="A69" s="91">
        <v>50</v>
      </c>
      <c r="B69" s="345" t="s">
        <v>785</v>
      </c>
      <c r="C69" s="575">
        <f t="shared" ref="C69:L69" si="30">C23</f>
        <v>2654978</v>
      </c>
      <c r="D69" s="575">
        <f t="shared" si="30"/>
        <v>2890405</v>
      </c>
      <c r="E69" s="575">
        <f t="shared" si="30"/>
        <v>2854005</v>
      </c>
      <c r="F69" s="575">
        <f t="shared" si="30"/>
        <v>2781838</v>
      </c>
      <c r="G69" s="575">
        <f t="shared" si="30"/>
        <v>2612458</v>
      </c>
      <c r="H69" s="575">
        <f t="shared" si="30"/>
        <v>2584225</v>
      </c>
      <c r="I69" s="575">
        <f t="shared" si="30"/>
        <v>2821678</v>
      </c>
      <c r="J69" s="575">
        <f t="shared" si="30"/>
        <v>2688686</v>
      </c>
      <c r="K69" s="575">
        <f t="shared" si="30"/>
        <v>2749659.5300000003</v>
      </c>
      <c r="L69" s="575">
        <f t="shared" si="30"/>
        <v>2634150.469</v>
      </c>
      <c r="M69" s="575">
        <f t="shared" ref="M69:T69" si="31">M23</f>
        <v>2590757.4224869963</v>
      </c>
      <c r="N69" s="575">
        <f t="shared" si="31"/>
        <v>2622200.0144343446</v>
      </c>
      <c r="O69" s="575">
        <f t="shared" si="31"/>
        <v>2258566.2574226223</v>
      </c>
      <c r="P69" s="575">
        <v>2558142.485808915</v>
      </c>
      <c r="Q69" s="575">
        <f t="shared" si="31"/>
        <v>2477718.54855981</v>
      </c>
      <c r="R69" s="575">
        <f t="shared" si="31"/>
        <v>2675664</v>
      </c>
      <c r="S69" s="575">
        <f t="shared" si="31"/>
        <v>2333445</v>
      </c>
      <c r="T69" s="575">
        <f t="shared" si="31"/>
        <v>2427459.3015353251</v>
      </c>
      <c r="U69" s="676"/>
      <c r="V69" s="295"/>
    </row>
    <row r="70" spans="1:22" s="12" customFormat="1" ht="12.75" customHeight="1">
      <c r="A70" s="113">
        <v>51</v>
      </c>
      <c r="B70" s="339" t="s">
        <v>94</v>
      </c>
      <c r="C70" s="586">
        <v>1392383.0951946159</v>
      </c>
      <c r="D70" s="586">
        <v>1413737.1448766578</v>
      </c>
      <c r="E70" s="586">
        <v>1413751.1562905661</v>
      </c>
      <c r="F70" s="586">
        <v>1393418.464988404</v>
      </c>
      <c r="G70" s="586">
        <v>1420345.3561114341</v>
      </c>
      <c r="H70" s="586">
        <v>1384072.1897587695</v>
      </c>
      <c r="I70" s="586">
        <v>1402526.1968701964</v>
      </c>
      <c r="J70" s="586">
        <v>1454035.1403010504</v>
      </c>
      <c r="K70" s="586">
        <v>1435881.4366081189</v>
      </c>
      <c r="L70" s="586">
        <v>1456705.095175795</v>
      </c>
      <c r="M70" s="586">
        <v>1417537.7423435505</v>
      </c>
      <c r="N70" s="586">
        <v>1378215.2649190731</v>
      </c>
      <c r="O70" s="586">
        <v>1374209.2405765988</v>
      </c>
      <c r="P70" s="586">
        <v>1347573.7070267824</v>
      </c>
      <c r="Q70" s="586">
        <v>1358796.916676095</v>
      </c>
      <c r="R70" s="586">
        <v>1359901.3465616894</v>
      </c>
      <c r="S70" s="586">
        <v>1375958.8149194494</v>
      </c>
      <c r="T70" s="586">
        <v>1360630.5516569722</v>
      </c>
      <c r="U70" s="676"/>
      <c r="V70" s="331"/>
    </row>
    <row r="71" spans="1:22" s="12" customFormat="1" ht="12.75" customHeight="1">
      <c r="A71" s="91">
        <v>52</v>
      </c>
      <c r="B71" s="339" t="s">
        <v>602</v>
      </c>
      <c r="C71" s="586">
        <v>73313.78299120233</v>
      </c>
      <c r="D71" s="586">
        <v>73313.782991202344</v>
      </c>
      <c r="E71" s="586">
        <v>73313.782991202301</v>
      </c>
      <c r="F71" s="586">
        <v>73313.78299120233</v>
      </c>
      <c r="G71" s="586">
        <v>67448.68035190615</v>
      </c>
      <c r="H71" s="586">
        <v>64516.129032258068</v>
      </c>
      <c r="I71" s="586">
        <v>64516.12903225809</v>
      </c>
      <c r="J71" s="586">
        <v>64516.129032258032</v>
      </c>
      <c r="K71" s="586">
        <v>64516.129032258075</v>
      </c>
      <c r="L71" s="586">
        <v>57389.583004127046</v>
      </c>
      <c r="M71" s="586">
        <v>57389.583004127009</v>
      </c>
      <c r="N71" s="586">
        <v>51000</v>
      </c>
      <c r="O71" s="586">
        <v>44999.999999999993</v>
      </c>
      <c r="P71" s="586">
        <v>45000.000000000007</v>
      </c>
      <c r="Q71" s="586">
        <v>40000</v>
      </c>
      <c r="R71" s="586">
        <v>40000</v>
      </c>
      <c r="S71" s="586">
        <v>30000</v>
      </c>
      <c r="T71" s="586">
        <v>30000</v>
      </c>
      <c r="U71" s="676"/>
      <c r="V71" s="331"/>
    </row>
    <row r="72" spans="1:22" s="12" customFormat="1" ht="18" customHeight="1">
      <c r="A72" s="113">
        <v>53</v>
      </c>
      <c r="B72" s="345" t="s">
        <v>786</v>
      </c>
      <c r="C72" s="575">
        <f>SUM(C69:C70)-SUM(C71)</f>
        <v>3974047.3122034133</v>
      </c>
      <c r="D72" s="575">
        <f t="shared" ref="D72:T72" si="32">SUM(D69:D70)-SUM(D71)</f>
        <v>4230828.3618854554</v>
      </c>
      <c r="E72" s="575">
        <f t="shared" si="32"/>
        <v>4194442.373299364</v>
      </c>
      <c r="F72" s="575">
        <f t="shared" si="32"/>
        <v>4101942.6819972014</v>
      </c>
      <c r="G72" s="575">
        <f t="shared" si="32"/>
        <v>3965354.6757595283</v>
      </c>
      <c r="H72" s="575">
        <f t="shared" si="32"/>
        <v>3903781.0607265113</v>
      </c>
      <c r="I72" s="575">
        <f t="shared" si="32"/>
        <v>4159688.0678379387</v>
      </c>
      <c r="J72" s="575">
        <f t="shared" si="32"/>
        <v>4078205.0112687927</v>
      </c>
      <c r="K72" s="575">
        <f t="shared" si="32"/>
        <v>4121024.8375758613</v>
      </c>
      <c r="L72" s="575">
        <f t="shared" si="32"/>
        <v>4033465.9811716676</v>
      </c>
      <c r="M72" s="575">
        <f t="shared" si="32"/>
        <v>3950905.58182642</v>
      </c>
      <c r="N72" s="575">
        <f t="shared" si="32"/>
        <v>3949415.2793534175</v>
      </c>
      <c r="O72" s="575">
        <f t="shared" si="32"/>
        <v>3587775.4979992211</v>
      </c>
      <c r="P72" s="575">
        <v>3831417.9144619158</v>
      </c>
      <c r="Q72" s="575">
        <f t="shared" si="32"/>
        <v>3796515.4652359048</v>
      </c>
      <c r="R72" s="575">
        <f t="shared" si="32"/>
        <v>3995565.3465616894</v>
      </c>
      <c r="S72" s="575">
        <f t="shared" si="32"/>
        <v>3679403.8149194494</v>
      </c>
      <c r="T72" s="575">
        <f t="shared" si="32"/>
        <v>3758089.8531922973</v>
      </c>
      <c r="U72" s="677" t="s">
        <v>1172</v>
      </c>
      <c r="V72" s="336">
        <v>69</v>
      </c>
    </row>
    <row r="73" spans="1:22" ht="18" customHeight="1">
      <c r="A73" s="91">
        <v>54</v>
      </c>
      <c r="B73" s="352" t="s">
        <v>264</v>
      </c>
      <c r="C73" s="585">
        <f>C67-C72</f>
        <v>10223968.167714452</v>
      </c>
      <c r="D73" s="585">
        <f t="shared" ref="D73:T73" si="33">D67-D72</f>
        <v>10442904.558130793</v>
      </c>
      <c r="E73" s="585">
        <f t="shared" si="33"/>
        <v>10311014.461513544</v>
      </c>
      <c r="F73" s="585">
        <f t="shared" si="33"/>
        <v>10296296.913832083</v>
      </c>
      <c r="G73" s="585">
        <f t="shared" si="33"/>
        <v>10265746.865495315</v>
      </c>
      <c r="H73" s="585">
        <f t="shared" si="33"/>
        <v>10381037.724022456</v>
      </c>
      <c r="I73" s="585">
        <f t="shared" si="33"/>
        <v>10425084.12612549</v>
      </c>
      <c r="J73" s="585">
        <f t="shared" si="33"/>
        <v>10274338.568625433</v>
      </c>
      <c r="K73" s="585">
        <f t="shared" si="33"/>
        <v>10396462.872793831</v>
      </c>
      <c r="L73" s="585">
        <f t="shared" si="33"/>
        <v>10477010.18681578</v>
      </c>
      <c r="M73" s="585">
        <f t="shared" si="33"/>
        <v>10619584.957248744</v>
      </c>
      <c r="N73" s="585">
        <f t="shared" si="33"/>
        <v>10850143.985863637</v>
      </c>
      <c r="O73" s="585">
        <f t="shared" si="33"/>
        <v>10609892.653608225</v>
      </c>
      <c r="P73" s="585">
        <v>10639795.473973157</v>
      </c>
      <c r="Q73" s="585">
        <f t="shared" si="33"/>
        <v>9830654.8894411437</v>
      </c>
      <c r="R73" s="585">
        <f t="shared" si="33"/>
        <v>10503907.435886865</v>
      </c>
      <c r="S73" s="585">
        <f t="shared" si="33"/>
        <v>10133085.21191906</v>
      </c>
      <c r="T73" s="585">
        <f t="shared" si="33"/>
        <v>9779505.1765333582</v>
      </c>
      <c r="U73" s="677" t="s">
        <v>719</v>
      </c>
      <c r="V73" s="336">
        <v>68</v>
      </c>
    </row>
    <row r="74" spans="1:22" ht="18" customHeight="1">
      <c r="A74" s="520"/>
      <c r="B74" s="574"/>
      <c r="C74" s="350"/>
      <c r="D74" s="350"/>
      <c r="E74" s="350"/>
      <c r="F74" s="350"/>
      <c r="G74" s="350"/>
      <c r="H74" s="350"/>
      <c r="I74" s="350"/>
      <c r="J74" s="350"/>
      <c r="K74" s="350"/>
      <c r="L74" s="350"/>
      <c r="M74" s="350"/>
      <c r="N74" s="350"/>
      <c r="O74" s="350"/>
      <c r="P74" s="350"/>
      <c r="Q74" s="350"/>
      <c r="R74" s="350"/>
      <c r="S74" s="350"/>
      <c r="T74" s="350"/>
      <c r="U74" s="353"/>
      <c r="V74" s="336"/>
    </row>
    <row r="75" spans="1:22" ht="6.75" customHeight="1">
      <c r="A75" s="110"/>
      <c r="B75" s="107" t="s">
        <v>754</v>
      </c>
      <c r="K75" s="103"/>
      <c r="L75" s="103"/>
      <c r="M75" s="103"/>
      <c r="N75" s="103"/>
      <c r="O75" s="103"/>
      <c r="P75" s="103"/>
      <c r="Q75" s="103"/>
      <c r="R75" s="103"/>
      <c r="S75" s="103"/>
      <c r="T75" s="103"/>
    </row>
    <row r="76" spans="1:22" ht="12.75" customHeight="1">
      <c r="A76" s="110"/>
      <c r="B76" s="408" t="s">
        <v>167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03"/>
      <c r="P76" s="103"/>
      <c r="Q76" s="103"/>
      <c r="R76" s="512"/>
      <c r="S76" s="512"/>
      <c r="T76" s="103"/>
    </row>
    <row r="77" spans="1:22" ht="12.75" customHeight="1">
      <c r="A77" s="110"/>
      <c r="B77" s="15" t="s">
        <v>168</v>
      </c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03"/>
      <c r="P77" s="103"/>
      <c r="Q77" s="103"/>
      <c r="R77" s="103"/>
      <c r="S77" s="103"/>
      <c r="T77" s="103"/>
    </row>
    <row r="78" spans="1:22" ht="12.75" customHeight="1">
      <c r="A78" s="110"/>
      <c r="B78" s="162" t="s">
        <v>169</v>
      </c>
      <c r="C78" s="408"/>
      <c r="D78" s="408"/>
      <c r="E78" s="408"/>
      <c r="F78" s="408"/>
      <c r="G78" s="408"/>
      <c r="H78" s="408"/>
      <c r="I78" s="408"/>
      <c r="J78" s="408"/>
      <c r="K78" s="408"/>
      <c r="L78" s="408"/>
      <c r="M78" s="408"/>
      <c r="N78" s="408"/>
      <c r="O78" s="103"/>
      <c r="P78" s="103"/>
      <c r="Q78" s="103"/>
      <c r="R78" s="512"/>
      <c r="S78" s="512"/>
      <c r="T78" s="103"/>
    </row>
    <row r="79" spans="1:22" ht="12.75" customHeight="1">
      <c r="A79" s="110"/>
      <c r="B79" s="162" t="s">
        <v>170</v>
      </c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03"/>
      <c r="P79" s="103"/>
      <c r="Q79" s="103"/>
      <c r="R79" s="103"/>
      <c r="S79" s="103"/>
      <c r="T79" s="103"/>
    </row>
    <row r="80" spans="1:22" ht="12.75" customHeight="1">
      <c r="C80" s="162"/>
      <c r="D80" s="162"/>
      <c r="E80" s="162"/>
      <c r="F80" s="162"/>
      <c r="G80" s="162"/>
      <c r="H80" s="162"/>
      <c r="I80" s="162"/>
      <c r="J80" s="162"/>
      <c r="K80" s="162"/>
      <c r="L80" s="162"/>
      <c r="M80" s="162"/>
      <c r="N80" s="162"/>
      <c r="O80" s="103"/>
      <c r="P80" s="103"/>
      <c r="Q80" s="103"/>
      <c r="R80" s="103"/>
      <c r="S80" s="103"/>
      <c r="T80" s="103"/>
    </row>
    <row r="81" spans="2:20"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162"/>
      <c r="N81" s="162"/>
      <c r="O81" s="102"/>
      <c r="P81" s="102"/>
      <c r="Q81" s="102"/>
      <c r="R81" s="102"/>
      <c r="S81" s="102"/>
      <c r="T81" s="102"/>
    </row>
    <row r="82" spans="2:20"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103"/>
      <c r="M82" s="103"/>
      <c r="N82" s="103"/>
    </row>
    <row r="83" spans="2:20">
      <c r="H83" s="257"/>
    </row>
    <row r="84" spans="2:20">
      <c r="H84" s="257"/>
    </row>
    <row r="85" spans="2:20">
      <c r="F85" s="88"/>
    </row>
  </sheetData>
  <mergeCells count="4">
    <mergeCell ref="U35:U36"/>
    <mergeCell ref="V35:V36"/>
    <mergeCell ref="U58:U59"/>
    <mergeCell ref="V58:V59"/>
  </mergeCells>
  <phoneticPr fontId="13" type="noConversion"/>
  <pageMargins left="0.59055118110236227" right="0.19685039370078741" top="0.59055118110236227" bottom="0.39370078740157483" header="0.11811023622047245" footer="0.11811023622047245"/>
  <pageSetup paperSize="9" scale="70" orientation="portrait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3"/>
  <sheetViews>
    <sheetView workbookViewId="0"/>
  </sheetViews>
  <sheetFormatPr baseColWidth="10" defaultRowHeight="12.75"/>
  <cols>
    <col min="1" max="1" width="3.85546875" style="1" customWidth="1"/>
    <col min="2" max="2" width="45.7109375" style="1" customWidth="1"/>
    <col min="3" max="13" width="11.7109375" style="1" customWidth="1"/>
    <col min="14" max="14" width="11.7109375" style="4" customWidth="1"/>
    <col min="15" max="18" width="11.7109375" style="1" customWidth="1"/>
    <col min="19" max="20" width="12.7109375" style="1" customWidth="1"/>
    <col min="21" max="16384" width="11.42578125" style="1"/>
  </cols>
  <sheetData>
    <row r="1" spans="1:21" s="18" customFormat="1" ht="24" customHeight="1">
      <c r="A1" s="17" t="s">
        <v>1126</v>
      </c>
      <c r="B1" s="19"/>
      <c r="D1" s="19"/>
      <c r="E1" s="19"/>
      <c r="F1" s="19"/>
      <c r="G1" s="19"/>
      <c r="H1" s="19"/>
      <c r="J1" s="200"/>
      <c r="K1" s="19"/>
      <c r="N1" s="17"/>
    </row>
    <row r="2" spans="1:21" s="18" customFormat="1" ht="15" customHeight="1">
      <c r="A2" s="76" t="s">
        <v>53</v>
      </c>
      <c r="B2" s="76"/>
      <c r="D2" s="19"/>
      <c r="E2" s="19"/>
      <c r="F2" s="19"/>
      <c r="G2" s="19"/>
      <c r="H2" s="19"/>
      <c r="J2" s="753"/>
      <c r="K2" s="754"/>
      <c r="N2" s="76"/>
    </row>
    <row r="3" spans="1:21" ht="12" customHeight="1">
      <c r="B3" s="85"/>
    </row>
    <row r="4" spans="1:21" s="12" customFormat="1" ht="30" customHeight="1">
      <c r="A4" s="44" t="s">
        <v>781</v>
      </c>
      <c r="B4" s="45" t="s">
        <v>545</v>
      </c>
      <c r="C4" s="45">
        <v>1995</v>
      </c>
      <c r="D4" s="45">
        <v>1996</v>
      </c>
      <c r="E4" s="45">
        <v>1997</v>
      </c>
      <c r="F4" s="45">
        <v>1998</v>
      </c>
      <c r="G4" s="46">
        <v>1999</v>
      </c>
      <c r="H4" s="45">
        <v>2000</v>
      </c>
      <c r="I4" s="47">
        <v>2001</v>
      </c>
      <c r="J4" s="46">
        <v>2002</v>
      </c>
      <c r="K4" s="46">
        <v>2003</v>
      </c>
      <c r="L4" s="46">
        <v>2004</v>
      </c>
      <c r="M4" s="45">
        <v>2005</v>
      </c>
      <c r="N4" s="45">
        <v>2006</v>
      </c>
      <c r="O4" s="45">
        <v>2007</v>
      </c>
      <c r="P4" s="47">
        <v>2008</v>
      </c>
      <c r="Q4" s="45">
        <v>2009</v>
      </c>
      <c r="R4" s="47">
        <v>2010</v>
      </c>
      <c r="S4" s="45">
        <v>2011</v>
      </c>
      <c r="T4" s="680">
        <v>2012</v>
      </c>
      <c r="U4" s="104"/>
    </row>
    <row r="5" spans="1:21" s="12" customFormat="1" ht="5.0999999999999996" customHeight="1">
      <c r="A5" s="251"/>
      <c r="B5" s="317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9"/>
      <c r="O5" s="319"/>
      <c r="P5" s="319"/>
      <c r="Q5" s="319"/>
      <c r="R5" s="319"/>
      <c r="S5" s="319"/>
    </row>
    <row r="6" spans="1:21" s="31" customFormat="1" ht="15" customHeight="1">
      <c r="A6" s="64">
        <v>1</v>
      </c>
      <c r="B6" s="263" t="s">
        <v>546</v>
      </c>
      <c r="C6" s="589">
        <v>2052393.9999999998</v>
      </c>
      <c r="D6" s="589">
        <v>2085848.9999999998</v>
      </c>
      <c r="E6" s="589">
        <v>1999220</v>
      </c>
      <c r="F6" s="589">
        <v>1980973.2740000002</v>
      </c>
      <c r="G6" s="589">
        <v>1850703.4122049508</v>
      </c>
      <c r="H6" s="589">
        <v>1865577.5520917135</v>
      </c>
      <c r="I6" s="589">
        <v>1767732.0968076284</v>
      </c>
      <c r="J6" s="589">
        <v>1717591.0000000005</v>
      </c>
      <c r="K6" s="589">
        <v>1830368.1622355734</v>
      </c>
      <c r="L6" s="589">
        <v>1805468.1933503768</v>
      </c>
      <c r="M6" s="589">
        <v>1763502.6432318839</v>
      </c>
      <c r="N6" s="589">
        <v>1855092.1986376806</v>
      </c>
      <c r="O6" s="589">
        <v>1896963.6759999997</v>
      </c>
      <c r="P6" s="589">
        <v>1724146.8980000003</v>
      </c>
      <c r="Q6" s="589">
        <v>1462413.2220000001</v>
      </c>
      <c r="R6" s="589">
        <v>1665195</v>
      </c>
      <c r="S6" s="589">
        <v>1662361.0000000002</v>
      </c>
      <c r="T6" s="589">
        <v>1650057.0000000005</v>
      </c>
    </row>
    <row r="7" spans="1:21" s="21" customFormat="1" ht="15" customHeight="1">
      <c r="A7" s="79">
        <v>2</v>
      </c>
      <c r="B7" s="263" t="s">
        <v>547</v>
      </c>
      <c r="C7" s="589">
        <v>9169</v>
      </c>
      <c r="D7" s="589">
        <v>10551</v>
      </c>
      <c r="E7" s="589">
        <v>8321</v>
      </c>
      <c r="F7" s="589">
        <v>6972</v>
      </c>
      <c r="G7" s="589">
        <v>6500</v>
      </c>
      <c r="H7" s="589">
        <v>3643</v>
      </c>
      <c r="I7" s="589">
        <v>2826</v>
      </c>
      <c r="J7" s="589">
        <v>3299</v>
      </c>
      <c r="K7" s="589">
        <v>2920</v>
      </c>
      <c r="L7" s="589">
        <v>2041.0650000000001</v>
      </c>
      <c r="M7" s="589">
        <v>1475.8472196523908</v>
      </c>
      <c r="N7" s="589">
        <v>1507.2482196523908</v>
      </c>
      <c r="O7" s="589">
        <v>1852.6589999999999</v>
      </c>
      <c r="P7" s="589">
        <v>785.02499999999998</v>
      </c>
      <c r="Q7" s="589">
        <v>1601.4510000000002</v>
      </c>
      <c r="R7" s="589">
        <v>10802</v>
      </c>
      <c r="S7" s="589">
        <v>8604</v>
      </c>
      <c r="T7" s="589">
        <v>4145</v>
      </c>
    </row>
    <row r="8" spans="1:21" s="21" customFormat="1" ht="15" customHeight="1">
      <c r="A8" s="79">
        <v>3</v>
      </c>
      <c r="B8" s="263" t="s">
        <v>548</v>
      </c>
      <c r="C8" s="589">
        <v>423218.99999999994</v>
      </c>
      <c r="D8" s="589">
        <v>398952.00000000006</v>
      </c>
      <c r="E8" s="589">
        <v>406731.99999999994</v>
      </c>
      <c r="F8" s="589">
        <v>400297.99999999994</v>
      </c>
      <c r="G8" s="589">
        <v>373025.00000000006</v>
      </c>
      <c r="H8" s="589">
        <v>429262.99999999994</v>
      </c>
      <c r="I8" s="589">
        <v>397719</v>
      </c>
      <c r="J8" s="589">
        <v>390645.99999999988</v>
      </c>
      <c r="K8" s="589">
        <v>384110.20000000007</v>
      </c>
      <c r="L8" s="589">
        <v>366749.03739999997</v>
      </c>
      <c r="M8" s="589">
        <v>332247.48619999998</v>
      </c>
      <c r="N8" s="589">
        <v>351938.95000000007</v>
      </c>
      <c r="O8" s="589">
        <v>355490.58799999999</v>
      </c>
      <c r="P8" s="589">
        <v>321757.75199999992</v>
      </c>
      <c r="Q8" s="589">
        <v>261177.77800000005</v>
      </c>
      <c r="R8" s="589">
        <v>316051.00000000006</v>
      </c>
      <c r="S8" s="589">
        <v>306909.99999999994</v>
      </c>
      <c r="T8" s="589">
        <v>297703.18499999994</v>
      </c>
    </row>
    <row r="9" spans="1:21" s="21" customFormat="1" ht="15" customHeight="1">
      <c r="A9" s="79">
        <v>4</v>
      </c>
      <c r="B9" s="263" t="s">
        <v>549</v>
      </c>
      <c r="C9" s="589">
        <v>41369</v>
      </c>
      <c r="D9" s="589">
        <v>50596</v>
      </c>
      <c r="E9" s="589">
        <v>41649</v>
      </c>
      <c r="F9" s="589">
        <v>39026</v>
      </c>
      <c r="G9" s="589">
        <v>32928</v>
      </c>
      <c r="H9" s="589">
        <v>39103</v>
      </c>
      <c r="I9" s="589">
        <v>33781</v>
      </c>
      <c r="J9" s="589">
        <v>43115</v>
      </c>
      <c r="K9" s="589">
        <v>20144</v>
      </c>
      <c r="L9" s="589">
        <v>16056.153999999999</v>
      </c>
      <c r="M9" s="589">
        <v>10503.007999999998</v>
      </c>
      <c r="N9" s="589">
        <v>21991.953000000001</v>
      </c>
      <c r="O9" s="589">
        <v>10866.016</v>
      </c>
      <c r="P9" s="589">
        <v>8942.9</v>
      </c>
      <c r="Q9" s="589">
        <v>13853.288</v>
      </c>
      <c r="R9" s="589">
        <v>12239</v>
      </c>
      <c r="S9" s="589">
        <v>29179</v>
      </c>
      <c r="T9" s="589">
        <v>17051</v>
      </c>
    </row>
    <row r="10" spans="1:21" s="31" customFormat="1" ht="15" customHeight="1">
      <c r="A10" s="64">
        <v>5</v>
      </c>
      <c r="B10" s="263" t="s">
        <v>550</v>
      </c>
      <c r="C10" s="589">
        <v>1709080.1517275909</v>
      </c>
      <c r="D10" s="589">
        <v>1659841</v>
      </c>
      <c r="E10" s="589">
        <v>1570666.9999999998</v>
      </c>
      <c r="F10" s="589">
        <v>1485032.0000000002</v>
      </c>
      <c r="G10" s="589">
        <v>1447621.2612143746</v>
      </c>
      <c r="H10" s="589">
        <v>1528114.9999999998</v>
      </c>
      <c r="I10" s="589">
        <v>1609764.0000000002</v>
      </c>
      <c r="J10" s="589">
        <v>1653489.9999999998</v>
      </c>
      <c r="K10" s="589">
        <v>1641776.8695903618</v>
      </c>
      <c r="L10" s="589">
        <v>1658509.9069999997</v>
      </c>
      <c r="M10" s="589">
        <v>1608689.87176</v>
      </c>
      <c r="N10" s="589">
        <v>1583328.1240749999</v>
      </c>
      <c r="O10" s="589">
        <v>1622224.7068100004</v>
      </c>
      <c r="P10" s="589">
        <v>1575358.6632000003</v>
      </c>
      <c r="Q10" s="589">
        <v>1528545.6343799997</v>
      </c>
      <c r="R10" s="589">
        <v>1536198</v>
      </c>
      <c r="S10" s="589">
        <v>1593126</v>
      </c>
      <c r="T10" s="589">
        <v>1673216</v>
      </c>
    </row>
    <row r="11" spans="1:21" s="21" customFormat="1" ht="15" customHeight="1">
      <c r="A11" s="79">
        <v>6</v>
      </c>
      <c r="B11" s="263" t="s">
        <v>551</v>
      </c>
      <c r="C11" s="589">
        <v>104702</v>
      </c>
      <c r="D11" s="589">
        <v>100527</v>
      </c>
      <c r="E11" s="589">
        <v>71961</v>
      </c>
      <c r="F11" s="589">
        <v>44898</v>
      </c>
      <c r="G11" s="589">
        <v>40549</v>
      </c>
      <c r="H11" s="589">
        <v>35057.191111111111</v>
      </c>
      <c r="I11" s="589">
        <v>33168.232704402515</v>
      </c>
      <c r="J11" s="589">
        <v>29907.999999999996</v>
      </c>
      <c r="K11" s="589">
        <v>28308.324000000001</v>
      </c>
      <c r="L11" s="589">
        <v>26330.499</v>
      </c>
      <c r="M11" s="589">
        <v>24824.138999999999</v>
      </c>
      <c r="N11" s="589">
        <v>27708.482000000004</v>
      </c>
      <c r="O11" s="589">
        <v>21782.202000000005</v>
      </c>
      <c r="P11" s="589">
        <v>28058.785000000003</v>
      </c>
      <c r="Q11" s="589">
        <v>28485.684000000001</v>
      </c>
      <c r="R11" s="589">
        <v>31139</v>
      </c>
      <c r="S11" s="589">
        <v>28711.775546960002</v>
      </c>
      <c r="T11" s="589">
        <v>29901</v>
      </c>
    </row>
    <row r="12" spans="1:21" s="21" customFormat="1" ht="15" customHeight="1">
      <c r="A12" s="79">
        <v>7</v>
      </c>
      <c r="B12" s="263" t="s">
        <v>553</v>
      </c>
      <c r="C12" s="589">
        <v>77300</v>
      </c>
      <c r="D12" s="589">
        <v>72075</v>
      </c>
      <c r="E12" s="589">
        <v>68898</v>
      </c>
      <c r="F12" s="589">
        <v>66614</v>
      </c>
      <c r="G12" s="589">
        <v>64438.999999999993</v>
      </c>
      <c r="H12" s="589">
        <v>67339</v>
      </c>
      <c r="I12" s="589">
        <v>63079</v>
      </c>
      <c r="J12" s="589">
        <v>59862</v>
      </c>
      <c r="K12" s="589">
        <v>68569.491999999984</v>
      </c>
      <c r="L12" s="589">
        <v>74331.430426967738</v>
      </c>
      <c r="M12" s="589">
        <v>74336.347000000009</v>
      </c>
      <c r="N12" s="589">
        <v>75356.858999999997</v>
      </c>
      <c r="O12" s="589">
        <v>80474.23</v>
      </c>
      <c r="P12" s="589">
        <v>87664.111000000004</v>
      </c>
      <c r="Q12" s="589">
        <v>81046.966999999902</v>
      </c>
      <c r="R12" s="589">
        <v>85038</v>
      </c>
      <c r="S12" s="589">
        <v>96990</v>
      </c>
      <c r="T12" s="589">
        <v>95055</v>
      </c>
    </row>
    <row r="13" spans="1:21" s="21" customFormat="1" ht="15" customHeight="1">
      <c r="A13" s="79">
        <v>8</v>
      </c>
      <c r="B13" s="263" t="s">
        <v>554</v>
      </c>
      <c r="C13" s="589">
        <v>26098</v>
      </c>
      <c r="D13" s="589">
        <v>28773</v>
      </c>
      <c r="E13" s="589">
        <v>28314</v>
      </c>
      <c r="F13" s="589">
        <v>35549</v>
      </c>
      <c r="G13" s="589">
        <v>30592</v>
      </c>
      <c r="H13" s="589">
        <v>29812</v>
      </c>
      <c r="I13" s="589">
        <v>32938</v>
      </c>
      <c r="J13" s="589">
        <v>18783</v>
      </c>
      <c r="K13" s="589">
        <v>5718.1059999999998</v>
      </c>
      <c r="L13" s="589">
        <v>85.41</v>
      </c>
      <c r="M13" s="589">
        <v>128.11500000000001</v>
      </c>
      <c r="N13" s="589">
        <v>1232.616</v>
      </c>
      <c r="O13" s="589">
        <v>1278.46</v>
      </c>
      <c r="P13" s="589">
        <v>459.19999999999987</v>
      </c>
      <c r="Q13" s="589">
        <v>263.76</v>
      </c>
      <c r="R13" s="589">
        <v>0</v>
      </c>
      <c r="S13" s="589">
        <v>0</v>
      </c>
      <c r="T13" s="589">
        <v>0</v>
      </c>
    </row>
    <row r="14" spans="1:21" s="31" customFormat="1" ht="15" customHeight="1">
      <c r="A14" s="64">
        <v>9</v>
      </c>
      <c r="B14" s="263" t="s">
        <v>555</v>
      </c>
      <c r="C14" s="589">
        <v>4399992</v>
      </c>
      <c r="D14" s="589">
        <v>4458886</v>
      </c>
      <c r="E14" s="589">
        <v>4330314</v>
      </c>
      <c r="F14" s="589">
        <v>4630846</v>
      </c>
      <c r="G14" s="589">
        <v>4535289</v>
      </c>
      <c r="H14" s="589">
        <v>4568702</v>
      </c>
      <c r="I14" s="589">
        <v>4544940</v>
      </c>
      <c r="J14" s="589">
        <v>4566418</v>
      </c>
      <c r="K14" s="589">
        <v>4666937</v>
      </c>
      <c r="L14" s="589">
        <v>4800303</v>
      </c>
      <c r="M14" s="589">
        <v>4919545</v>
      </c>
      <c r="N14" s="589">
        <v>4798952</v>
      </c>
      <c r="O14" s="589">
        <v>4684434</v>
      </c>
      <c r="P14" s="589">
        <v>4611719</v>
      </c>
      <c r="Q14" s="589">
        <v>4293945</v>
      </c>
      <c r="R14" s="589">
        <v>4052556</v>
      </c>
      <c r="S14" s="589">
        <v>3978529</v>
      </c>
      <c r="T14" s="589">
        <v>4041554</v>
      </c>
    </row>
    <row r="15" spans="1:21" s="21" customFormat="1" ht="15" customHeight="1">
      <c r="A15" s="79">
        <v>10</v>
      </c>
      <c r="B15" s="263" t="s">
        <v>558</v>
      </c>
      <c r="C15" s="589">
        <v>1536918.8476484322</v>
      </c>
      <c r="D15" s="589">
        <v>1534857.4848038959</v>
      </c>
      <c r="E15" s="589">
        <v>1528899.983351093</v>
      </c>
      <c r="F15" s="589">
        <v>1533367.1279596826</v>
      </c>
      <c r="G15" s="589">
        <v>1526303.4528345945</v>
      </c>
      <c r="H15" s="589">
        <v>1453867.0987205617</v>
      </c>
      <c r="I15" s="589">
        <v>1414726.821400956</v>
      </c>
      <c r="J15" s="589">
        <v>1383150.6000660688</v>
      </c>
      <c r="K15" s="589">
        <v>1335495.0850433731</v>
      </c>
      <c r="L15" s="589">
        <v>1305374.7863699535</v>
      </c>
      <c r="M15" s="589">
        <v>1244586.8339446126</v>
      </c>
      <c r="N15" s="589">
        <v>1180561.3291927099</v>
      </c>
      <c r="O15" s="589">
        <v>1141327.8231098934</v>
      </c>
      <c r="P15" s="589">
        <v>1094277.6966966721</v>
      </c>
      <c r="Q15" s="589">
        <v>1027461.0171387421</v>
      </c>
      <c r="R15" s="589">
        <v>986749.58461984224</v>
      </c>
      <c r="S15" s="589">
        <v>995373.64740554243</v>
      </c>
      <c r="T15" s="589">
        <v>925123.69989324012</v>
      </c>
    </row>
    <row r="16" spans="1:21" s="21" customFormat="1" ht="15" customHeight="1">
      <c r="A16" s="79">
        <v>11</v>
      </c>
      <c r="B16" s="263" t="s">
        <v>559</v>
      </c>
      <c r="C16" s="589">
        <v>643406</v>
      </c>
      <c r="D16" s="589">
        <v>634959</v>
      </c>
      <c r="E16" s="589">
        <v>680434</v>
      </c>
      <c r="F16" s="589">
        <v>714285</v>
      </c>
      <c r="G16" s="589">
        <v>709236</v>
      </c>
      <c r="H16" s="589">
        <v>792089</v>
      </c>
      <c r="I16" s="589">
        <v>753422</v>
      </c>
      <c r="J16" s="589">
        <v>741934</v>
      </c>
      <c r="K16" s="589">
        <v>758494</v>
      </c>
      <c r="L16" s="589">
        <v>800613</v>
      </c>
      <c r="M16" s="589">
        <v>802061</v>
      </c>
      <c r="N16" s="589">
        <v>757565</v>
      </c>
      <c r="O16" s="589">
        <v>741001</v>
      </c>
      <c r="P16" s="589">
        <v>696320</v>
      </c>
      <c r="Q16" s="589">
        <v>669630</v>
      </c>
      <c r="R16" s="589">
        <v>737374</v>
      </c>
      <c r="S16" s="589">
        <v>705623</v>
      </c>
      <c r="T16" s="589">
        <v>699963</v>
      </c>
    </row>
    <row r="17" spans="1:20" s="21" customFormat="1" ht="15" customHeight="1">
      <c r="A17" s="79">
        <v>12</v>
      </c>
      <c r="B17" s="263" t="s">
        <v>560</v>
      </c>
      <c r="C17" s="589">
        <v>299573</v>
      </c>
      <c r="D17" s="589">
        <v>308892</v>
      </c>
      <c r="E17" s="589">
        <v>324146</v>
      </c>
      <c r="F17" s="589">
        <v>335442</v>
      </c>
      <c r="G17" s="589">
        <v>356726</v>
      </c>
      <c r="H17" s="589">
        <v>376022</v>
      </c>
      <c r="I17" s="589">
        <v>361001</v>
      </c>
      <c r="J17" s="589">
        <v>359949</v>
      </c>
      <c r="K17" s="589">
        <v>372512</v>
      </c>
      <c r="L17" s="589">
        <v>376370</v>
      </c>
      <c r="M17" s="589">
        <v>425592</v>
      </c>
      <c r="N17" s="589">
        <v>439781</v>
      </c>
      <c r="O17" s="589">
        <v>457378</v>
      </c>
      <c r="P17" s="589">
        <v>458857</v>
      </c>
      <c r="Q17" s="589">
        <v>437443</v>
      </c>
      <c r="R17" s="589">
        <v>418964</v>
      </c>
      <c r="S17" s="589">
        <v>370528</v>
      </c>
      <c r="T17" s="589">
        <v>394109.59600000002</v>
      </c>
    </row>
    <row r="18" spans="1:20" s="21" customFormat="1" ht="15" customHeight="1">
      <c r="A18" s="79">
        <v>13</v>
      </c>
      <c r="B18" s="263" t="s">
        <v>561</v>
      </c>
      <c r="C18" s="589">
        <v>1096180.8828076252</v>
      </c>
      <c r="D18" s="589">
        <v>1105224.1421356692</v>
      </c>
      <c r="E18" s="589">
        <v>1111543.2037281662</v>
      </c>
      <c r="F18" s="589">
        <v>1127831.5451649567</v>
      </c>
      <c r="G18" s="589">
        <v>1211362.8962586699</v>
      </c>
      <c r="H18" s="589">
        <v>1202184.9673634868</v>
      </c>
      <c r="I18" s="589">
        <v>1256269.6832915731</v>
      </c>
      <c r="J18" s="589">
        <v>1265041.9771448961</v>
      </c>
      <c r="K18" s="589">
        <v>1264634.1190070203</v>
      </c>
      <c r="L18" s="589">
        <v>1306993.2023097842</v>
      </c>
      <c r="M18" s="589">
        <v>1287467.5771320642</v>
      </c>
      <c r="N18" s="589">
        <v>1284576.7467910275</v>
      </c>
      <c r="O18" s="589">
        <v>1301358.6014335735</v>
      </c>
      <c r="P18" s="589">
        <v>1327039.978674962</v>
      </c>
      <c r="Q18" s="589">
        <v>1338174.8152920553</v>
      </c>
      <c r="R18" s="589">
        <v>1398930.6979019851</v>
      </c>
      <c r="S18" s="589">
        <v>1436696.228079749</v>
      </c>
      <c r="T18" s="589">
        <v>1445715.4754733581</v>
      </c>
    </row>
    <row r="19" spans="1:20" s="21" customFormat="1" ht="15" customHeight="1">
      <c r="A19" s="79">
        <v>14</v>
      </c>
      <c r="B19" s="263" t="s">
        <v>562</v>
      </c>
      <c r="C19" s="589">
        <v>1531742</v>
      </c>
      <c r="D19" s="589">
        <v>1679851</v>
      </c>
      <c r="E19" s="589">
        <v>1570995</v>
      </c>
      <c r="F19" s="589">
        <v>1514736</v>
      </c>
      <c r="G19" s="589">
        <v>1319842</v>
      </c>
      <c r="H19" s="589">
        <v>1253480</v>
      </c>
      <c r="I19" s="589">
        <v>1418398</v>
      </c>
      <c r="J19" s="589">
        <v>1260860</v>
      </c>
      <c r="K19" s="589">
        <v>1242302</v>
      </c>
      <c r="L19" s="589">
        <v>1137322.0000000002</v>
      </c>
      <c r="M19" s="589">
        <v>1145280</v>
      </c>
      <c r="N19" s="589">
        <v>1189358</v>
      </c>
      <c r="O19" s="589">
        <v>809769.00000000012</v>
      </c>
      <c r="P19" s="589">
        <v>1082313</v>
      </c>
      <c r="Q19" s="589">
        <v>938562.00000000012</v>
      </c>
      <c r="R19" s="589">
        <v>947047</v>
      </c>
      <c r="S19" s="589">
        <v>816121</v>
      </c>
      <c r="T19" s="589">
        <v>850198</v>
      </c>
    </row>
    <row r="20" spans="1:20" s="21" customFormat="1" ht="15" customHeight="1">
      <c r="A20" s="79">
        <v>15</v>
      </c>
      <c r="B20" s="263" t="s">
        <v>563</v>
      </c>
      <c r="C20" s="589">
        <v>584038.99999999988</v>
      </c>
      <c r="D20" s="589">
        <v>557537.00000000012</v>
      </c>
      <c r="E20" s="589">
        <v>519693.00000000012</v>
      </c>
      <c r="F20" s="589">
        <v>465653.99999999994</v>
      </c>
      <c r="G20" s="589">
        <v>412392</v>
      </c>
      <c r="H20" s="589">
        <v>452654.00000000006</v>
      </c>
      <c r="I20" s="589">
        <v>450735</v>
      </c>
      <c r="J20" s="589">
        <v>449781</v>
      </c>
      <c r="K20" s="589">
        <v>452832</v>
      </c>
      <c r="L20" s="589">
        <v>401005</v>
      </c>
      <c r="M20" s="589">
        <v>387832.1</v>
      </c>
      <c r="N20" s="589">
        <v>401811</v>
      </c>
      <c r="O20" s="589">
        <v>382592.00000000006</v>
      </c>
      <c r="P20" s="589">
        <v>373242.00000000006</v>
      </c>
      <c r="Q20" s="589">
        <v>352950</v>
      </c>
      <c r="R20" s="589">
        <v>347573.99999999988</v>
      </c>
      <c r="S20" s="589">
        <v>310558.00000000006</v>
      </c>
      <c r="T20" s="589">
        <v>295947</v>
      </c>
    </row>
    <row r="21" spans="1:20" s="21" customFormat="1" ht="15" customHeight="1">
      <c r="A21" s="79">
        <v>16</v>
      </c>
      <c r="B21" s="263" t="s">
        <v>564</v>
      </c>
      <c r="C21" s="589">
        <v>71114</v>
      </c>
      <c r="D21" s="589">
        <v>67906</v>
      </c>
      <c r="E21" s="589">
        <v>67404</v>
      </c>
      <c r="F21" s="589">
        <v>69593</v>
      </c>
      <c r="G21" s="589">
        <v>71652</v>
      </c>
      <c r="H21" s="589">
        <v>69290</v>
      </c>
      <c r="I21" s="589">
        <v>65544</v>
      </c>
      <c r="J21" s="589">
        <v>62602</v>
      </c>
      <c r="K21" s="589">
        <v>62325</v>
      </c>
      <c r="L21" s="589">
        <v>73481</v>
      </c>
      <c r="M21" s="589">
        <v>78913</v>
      </c>
      <c r="N21" s="589">
        <v>71654</v>
      </c>
      <c r="O21" s="589">
        <v>60139.000000000007</v>
      </c>
      <c r="P21" s="589">
        <v>67810</v>
      </c>
      <c r="Q21" s="589">
        <v>63853</v>
      </c>
      <c r="R21" s="589">
        <v>68969</v>
      </c>
      <c r="S21" s="589">
        <v>64226.999999999993</v>
      </c>
      <c r="T21" s="589">
        <v>65188.999999999993</v>
      </c>
    </row>
    <row r="22" spans="1:20" s="21" customFormat="1" ht="15" customHeight="1">
      <c r="A22" s="79">
        <v>17</v>
      </c>
      <c r="B22" s="263" t="s">
        <v>565</v>
      </c>
      <c r="C22" s="589">
        <v>181589.99999999994</v>
      </c>
      <c r="D22" s="589">
        <v>176841</v>
      </c>
      <c r="E22" s="589">
        <v>168332.00000000006</v>
      </c>
      <c r="F22" s="589">
        <v>159149.99999999997</v>
      </c>
      <c r="G22" s="589">
        <v>153492.00000000003</v>
      </c>
      <c r="H22" s="589">
        <v>153534</v>
      </c>
      <c r="I22" s="589">
        <v>157156</v>
      </c>
      <c r="J22" s="589">
        <v>145213</v>
      </c>
      <c r="K22" s="589">
        <v>143054.99999999991</v>
      </c>
      <c r="L22" s="589">
        <v>142568.99999999997</v>
      </c>
      <c r="M22" s="589">
        <v>148892</v>
      </c>
      <c r="N22" s="589">
        <v>150406.00000000003</v>
      </c>
      <c r="O22" s="589">
        <v>151164.33788395906</v>
      </c>
      <c r="P22" s="589">
        <v>152870</v>
      </c>
      <c r="Q22" s="589">
        <v>151840</v>
      </c>
      <c r="R22" s="589">
        <v>156938</v>
      </c>
      <c r="S22" s="589">
        <v>153021.99999999994</v>
      </c>
      <c r="T22" s="589">
        <v>156937.99999999997</v>
      </c>
    </row>
    <row r="23" spans="1:20" s="21" customFormat="1" ht="15" customHeight="1">
      <c r="A23" s="79">
        <v>18</v>
      </c>
      <c r="B23" s="263" t="s">
        <v>566</v>
      </c>
      <c r="C23" s="589">
        <v>184514</v>
      </c>
      <c r="D23" s="589">
        <v>189157</v>
      </c>
      <c r="E23" s="589">
        <v>188013</v>
      </c>
      <c r="F23" s="589">
        <v>192247</v>
      </c>
      <c r="G23" s="589">
        <v>177871</v>
      </c>
      <c r="H23" s="589">
        <v>207406</v>
      </c>
      <c r="I23" s="589">
        <v>192271</v>
      </c>
      <c r="J23" s="589">
        <v>202143</v>
      </c>
      <c r="K23" s="589">
        <v>225135</v>
      </c>
      <c r="L23" s="589">
        <v>222719</v>
      </c>
      <c r="M23" s="589">
        <v>226548</v>
      </c>
      <c r="N23" s="589">
        <v>220297</v>
      </c>
      <c r="O23" s="589">
        <v>216398</v>
      </c>
      <c r="P23" s="589">
        <v>212945</v>
      </c>
      <c r="Q23" s="589">
        <v>183542</v>
      </c>
      <c r="R23" s="589">
        <v>179814</v>
      </c>
      <c r="S23" s="589">
        <v>182861</v>
      </c>
      <c r="T23" s="589">
        <v>176955</v>
      </c>
    </row>
    <row r="24" spans="1:20" s="21" customFormat="1" ht="15" customHeight="1">
      <c r="A24" s="79">
        <v>19</v>
      </c>
      <c r="B24" s="263" t="s">
        <v>567</v>
      </c>
      <c r="C24" s="589">
        <v>326153</v>
      </c>
      <c r="D24" s="589">
        <v>309808.99999999994</v>
      </c>
      <c r="E24" s="589">
        <v>316408.00000000006</v>
      </c>
      <c r="F24" s="589">
        <v>342842</v>
      </c>
      <c r="G24" s="589">
        <v>361749.99999999994</v>
      </c>
      <c r="H24" s="589">
        <v>317691.00000000006</v>
      </c>
      <c r="I24" s="589">
        <v>293778</v>
      </c>
      <c r="J24" s="589">
        <v>286899.99999999994</v>
      </c>
      <c r="K24" s="589">
        <v>264723</v>
      </c>
      <c r="L24" s="589">
        <v>293274.00000000006</v>
      </c>
      <c r="M24" s="589">
        <v>303188</v>
      </c>
      <c r="N24" s="589">
        <v>331236.99999999988</v>
      </c>
      <c r="O24" s="589">
        <v>319368</v>
      </c>
      <c r="P24" s="589">
        <v>319575</v>
      </c>
      <c r="Q24" s="589">
        <v>311970</v>
      </c>
      <c r="R24" s="589">
        <v>315904</v>
      </c>
      <c r="S24" s="589">
        <v>334080</v>
      </c>
      <c r="T24" s="589">
        <v>301771</v>
      </c>
    </row>
    <row r="25" spans="1:20" s="21" customFormat="1" ht="15" customHeight="1">
      <c r="A25" s="64">
        <v>20</v>
      </c>
      <c r="B25" s="263" t="s">
        <v>568</v>
      </c>
      <c r="C25" s="589">
        <v>90446</v>
      </c>
      <c r="D25" s="589">
        <v>86849</v>
      </c>
      <c r="E25" s="589">
        <v>87536.999999999971</v>
      </c>
      <c r="F25" s="589">
        <v>85362</v>
      </c>
      <c r="G25" s="589">
        <v>76816.999999999985</v>
      </c>
      <c r="H25" s="589">
        <v>80646</v>
      </c>
      <c r="I25" s="589">
        <v>62809</v>
      </c>
      <c r="J25" s="589">
        <v>62031.000000000007</v>
      </c>
      <c r="K25" s="589">
        <v>57436</v>
      </c>
      <c r="L25" s="589">
        <v>61671.921999999999</v>
      </c>
      <c r="M25" s="589">
        <v>64010.16399999999</v>
      </c>
      <c r="N25" s="589">
        <v>58339.767000000007</v>
      </c>
      <c r="O25" s="589">
        <v>68854.169999999984</v>
      </c>
      <c r="P25" s="589">
        <v>65415.46</v>
      </c>
      <c r="Q25" s="589">
        <v>53180.05000000001</v>
      </c>
      <c r="R25" s="589">
        <v>62809</v>
      </c>
      <c r="S25" s="589">
        <v>64200</v>
      </c>
      <c r="T25" s="589">
        <v>60074.000000000007</v>
      </c>
    </row>
    <row r="26" spans="1:20" s="21" customFormat="1" ht="15" customHeight="1">
      <c r="A26" s="79">
        <v>21</v>
      </c>
      <c r="B26" s="263" t="s">
        <v>569</v>
      </c>
      <c r="C26" s="589">
        <v>162816</v>
      </c>
      <c r="D26" s="589">
        <v>150489</v>
      </c>
      <c r="E26" s="589">
        <v>167287</v>
      </c>
      <c r="F26" s="589">
        <v>166844</v>
      </c>
      <c r="G26" s="589">
        <v>154165</v>
      </c>
      <c r="H26" s="589">
        <v>156354</v>
      </c>
      <c r="I26" s="589">
        <v>157296</v>
      </c>
      <c r="J26" s="589">
        <v>156341</v>
      </c>
      <c r="K26" s="589">
        <v>149146</v>
      </c>
      <c r="L26" s="589">
        <v>153755.014</v>
      </c>
      <c r="M26" s="589">
        <v>154089.97399999999</v>
      </c>
      <c r="N26" s="589">
        <v>159210.67499999999</v>
      </c>
      <c r="O26" s="589">
        <v>162476.535</v>
      </c>
      <c r="P26" s="589">
        <v>160156.93699999998</v>
      </c>
      <c r="Q26" s="589">
        <v>109812.44900000002</v>
      </c>
      <c r="R26" s="589">
        <v>158675</v>
      </c>
      <c r="S26" s="589">
        <v>155543</v>
      </c>
      <c r="T26" s="589">
        <v>153796</v>
      </c>
    </row>
    <row r="27" spans="1:20" s="21" customFormat="1" ht="15" customHeight="1">
      <c r="A27" s="79">
        <v>22</v>
      </c>
      <c r="B27" s="263" t="s">
        <v>570</v>
      </c>
      <c r="C27" s="589">
        <v>2664014</v>
      </c>
      <c r="D27" s="589">
        <v>2970881</v>
      </c>
      <c r="E27" s="589">
        <v>2854769.0000000005</v>
      </c>
      <c r="F27" s="589">
        <v>2887927</v>
      </c>
      <c r="G27" s="589">
        <v>2906029.0000000005</v>
      </c>
      <c r="H27" s="589">
        <v>2895790.0000000009</v>
      </c>
      <c r="I27" s="589">
        <v>3029370.9999999995</v>
      </c>
      <c r="J27" s="589">
        <v>3030916.0108181797</v>
      </c>
      <c r="K27" s="589">
        <v>3027244.277079375</v>
      </c>
      <c r="L27" s="589">
        <v>3016515.000000596</v>
      </c>
      <c r="M27" s="589">
        <v>3110764.4520807704</v>
      </c>
      <c r="N27" s="589">
        <v>3156953.5023903633</v>
      </c>
      <c r="O27" s="589">
        <v>3076309.6057987683</v>
      </c>
      <c r="P27" s="589">
        <v>3162366.2677876116</v>
      </c>
      <c r="Q27" s="589">
        <v>2945312.6547401939</v>
      </c>
      <c r="R27" s="589">
        <v>3245231.9999999995</v>
      </c>
      <c r="S27" s="589">
        <v>2960304</v>
      </c>
      <c r="T27" s="589">
        <v>2940513.0000000005</v>
      </c>
    </row>
    <row r="28" spans="1:20" s="21" customFormat="1" ht="15" customHeight="1">
      <c r="A28" s="79">
        <v>23</v>
      </c>
      <c r="B28" s="263" t="s">
        <v>571</v>
      </c>
      <c r="C28" s="589">
        <v>10376</v>
      </c>
      <c r="D28" s="589">
        <v>9726</v>
      </c>
      <c r="E28" s="589">
        <v>9533</v>
      </c>
      <c r="F28" s="589">
        <v>9709</v>
      </c>
      <c r="G28" s="589">
        <v>7853</v>
      </c>
      <c r="H28" s="589">
        <v>7789.0780000000004</v>
      </c>
      <c r="I28" s="589">
        <v>7725.1019999999999</v>
      </c>
      <c r="J28" s="589">
        <v>8525</v>
      </c>
      <c r="K28" s="589">
        <v>8859</v>
      </c>
      <c r="L28" s="589">
        <v>8851</v>
      </c>
      <c r="M28" s="589">
        <v>8756</v>
      </c>
      <c r="N28" s="589">
        <v>13215</v>
      </c>
      <c r="O28" s="589">
        <v>9661</v>
      </c>
      <c r="P28" s="589">
        <v>8232.75112198016</v>
      </c>
      <c r="Q28" s="589">
        <v>6766.7999999999993</v>
      </c>
      <c r="R28" s="589">
        <v>9928</v>
      </c>
      <c r="S28" s="589">
        <v>12325</v>
      </c>
      <c r="T28" s="589">
        <v>12635</v>
      </c>
    </row>
    <row r="29" spans="1:20" s="21" customFormat="1" ht="15" customHeight="1">
      <c r="A29" s="64">
        <v>24</v>
      </c>
      <c r="B29" s="263" t="s">
        <v>572</v>
      </c>
      <c r="C29" s="589">
        <v>77048</v>
      </c>
      <c r="D29" s="589">
        <v>65764</v>
      </c>
      <c r="E29" s="589">
        <v>66483</v>
      </c>
      <c r="F29" s="589">
        <v>63258</v>
      </c>
      <c r="G29" s="589">
        <v>70725</v>
      </c>
      <c r="H29" s="589">
        <v>91976</v>
      </c>
      <c r="I29" s="589">
        <v>86008</v>
      </c>
      <c r="J29" s="589">
        <v>89500</v>
      </c>
      <c r="K29" s="589">
        <v>63799.199999999997</v>
      </c>
      <c r="L29" s="589">
        <v>71676</v>
      </c>
      <c r="M29" s="589">
        <v>70473.600000000006</v>
      </c>
      <c r="N29" s="589">
        <v>72151.199999999997</v>
      </c>
      <c r="O29" s="589">
        <v>76208.399999999994</v>
      </c>
      <c r="P29" s="589">
        <v>73605.600000000006</v>
      </c>
      <c r="Q29" s="589">
        <v>68612.399999999994</v>
      </c>
      <c r="R29" s="589">
        <v>75441.600000000006</v>
      </c>
      <c r="S29" s="589">
        <v>63622.8</v>
      </c>
      <c r="T29" s="589">
        <v>78318</v>
      </c>
    </row>
    <row r="30" spans="1:20" s="21" customFormat="1" ht="15" customHeight="1">
      <c r="A30" s="79">
        <v>25</v>
      </c>
      <c r="B30" s="263" t="s">
        <v>596</v>
      </c>
      <c r="C30" s="589">
        <v>6188</v>
      </c>
      <c r="D30" s="589">
        <v>7522</v>
      </c>
      <c r="E30" s="589">
        <v>10987</v>
      </c>
      <c r="F30" s="589">
        <v>16660</v>
      </c>
      <c r="G30" s="589">
        <v>20470</v>
      </c>
      <c r="H30" s="589">
        <v>34892</v>
      </c>
      <c r="I30" s="589">
        <v>38060</v>
      </c>
      <c r="J30" s="589">
        <v>55962</v>
      </c>
      <c r="K30" s="589">
        <v>68378.399999999994</v>
      </c>
      <c r="L30" s="589">
        <v>93837.599999999991</v>
      </c>
      <c r="M30" s="589">
        <v>102657.59999999999</v>
      </c>
      <c r="N30" s="589">
        <v>118548</v>
      </c>
      <c r="O30" s="589">
        <v>154036.79999999999</v>
      </c>
      <c r="P30" s="589">
        <v>161978.4</v>
      </c>
      <c r="Q30" s="589">
        <v>162781.19999999998</v>
      </c>
      <c r="R30" s="589">
        <v>178113.60000000003</v>
      </c>
      <c r="S30" s="589">
        <v>245602.80000000002</v>
      </c>
      <c r="T30" s="589">
        <v>277380</v>
      </c>
    </row>
    <row r="31" spans="1:20" s="21" customFormat="1" ht="15" customHeight="1">
      <c r="A31" s="79">
        <v>26</v>
      </c>
      <c r="B31" s="263" t="s">
        <v>573</v>
      </c>
      <c r="C31" s="589">
        <v>184656.00000000006</v>
      </c>
      <c r="D31" s="589">
        <v>189196.99999999994</v>
      </c>
      <c r="E31" s="589">
        <v>259322.00000000006</v>
      </c>
      <c r="F31" s="589">
        <v>290931</v>
      </c>
      <c r="G31" s="589">
        <v>303886</v>
      </c>
      <c r="H31" s="589">
        <v>349188.99999999994</v>
      </c>
      <c r="I31" s="589">
        <v>364926</v>
      </c>
      <c r="J31" s="589">
        <v>361373.00000000006</v>
      </c>
      <c r="K31" s="589">
        <v>581781.43153320556</v>
      </c>
      <c r="L31" s="589">
        <v>674384.73141457792</v>
      </c>
      <c r="M31" s="589">
        <v>870973.10284222919</v>
      </c>
      <c r="N31" s="589">
        <v>1031646.1030161576</v>
      </c>
      <c r="O31" s="589">
        <v>1183937.5560343093</v>
      </c>
      <c r="P31" s="589">
        <v>1212473.7439946083</v>
      </c>
      <c r="Q31" s="589">
        <v>1279280.7151986663</v>
      </c>
      <c r="R31" s="589">
        <v>1490529.3402067318</v>
      </c>
      <c r="S31" s="589">
        <v>1488124.5906433549</v>
      </c>
      <c r="T31" s="589">
        <v>1192907.7713443104</v>
      </c>
    </row>
    <row r="32" spans="1:20" s="21" customFormat="1" ht="15" customHeight="1">
      <c r="A32" s="79">
        <v>27</v>
      </c>
      <c r="B32" s="263" t="s">
        <v>574</v>
      </c>
      <c r="C32" s="589">
        <v>6820.0003519862712</v>
      </c>
      <c r="D32" s="589">
        <v>7333.0003167876439</v>
      </c>
      <c r="E32" s="589">
        <v>7660.0002815890166</v>
      </c>
      <c r="F32" s="589">
        <v>8322.0002815890184</v>
      </c>
      <c r="G32" s="589">
        <v>8301.0002463903893</v>
      </c>
      <c r="H32" s="589">
        <v>9255.0002111917638</v>
      </c>
      <c r="I32" s="589">
        <v>11348.000211191762</v>
      </c>
      <c r="J32" s="589">
        <v>12516.000175993137</v>
      </c>
      <c r="K32" s="589">
        <v>13904.000175993135</v>
      </c>
      <c r="L32" s="589">
        <v>14681.000175993137</v>
      </c>
      <c r="M32" s="589">
        <v>16550.570975993138</v>
      </c>
      <c r="N32" s="589">
        <v>18865.000140794506</v>
      </c>
      <c r="O32" s="589">
        <v>21687.440140794508</v>
      </c>
      <c r="P32" s="589">
        <v>31576.400140794511</v>
      </c>
      <c r="Q32" s="589">
        <v>34948.280140794508</v>
      </c>
      <c r="R32" s="589">
        <v>39016.000140794502</v>
      </c>
      <c r="S32" s="589">
        <v>42987.000140794509</v>
      </c>
      <c r="T32" s="589">
        <v>59536.000140794509</v>
      </c>
    </row>
    <row r="33" spans="1:20" s="21" customFormat="1" ht="15" customHeight="1">
      <c r="A33" s="64">
        <v>28</v>
      </c>
      <c r="B33" s="263" t="s">
        <v>575</v>
      </c>
      <c r="C33" s="589">
        <v>1871405.1679999998</v>
      </c>
      <c r="D33" s="589">
        <v>1898197.1999999995</v>
      </c>
      <c r="E33" s="589">
        <v>1908792.4</v>
      </c>
      <c r="F33" s="589">
        <v>1925822.8000000005</v>
      </c>
      <c r="G33" s="589">
        <v>1929959.6</v>
      </c>
      <c r="H33" s="589">
        <v>1996750.6000000003</v>
      </c>
      <c r="I33" s="589">
        <v>1994600.5999999999</v>
      </c>
      <c r="J33" s="589">
        <v>2011640.3999999992</v>
      </c>
      <c r="K33" s="589">
        <v>2059961.8</v>
      </c>
      <c r="L33" s="589">
        <v>2087034.7572000006</v>
      </c>
      <c r="M33" s="589">
        <v>2097824.4000000004</v>
      </c>
      <c r="N33" s="589">
        <v>2117498.4000000004</v>
      </c>
      <c r="O33" s="589">
        <v>2119237.4000000004</v>
      </c>
      <c r="P33" s="589">
        <v>2104853.8484866004</v>
      </c>
      <c r="Q33" s="589">
        <v>1993806.2427385976</v>
      </c>
      <c r="R33" s="589">
        <v>2111263.4000000004</v>
      </c>
      <c r="S33" s="589">
        <v>2080155.4000000001</v>
      </c>
      <c r="T33" s="589">
        <v>2095783.9999999995</v>
      </c>
    </row>
    <row r="34" spans="1:20" s="21" customFormat="1" ht="15" customHeight="1">
      <c r="A34" s="79">
        <v>29</v>
      </c>
      <c r="B34" s="263" t="s">
        <v>576</v>
      </c>
      <c r="C34" s="589">
        <v>1681890</v>
      </c>
      <c r="D34" s="589">
        <v>1764016</v>
      </c>
      <c r="E34" s="589">
        <v>1859041</v>
      </c>
      <c r="F34" s="589">
        <v>1764375</v>
      </c>
      <c r="G34" s="589">
        <v>1855480</v>
      </c>
      <c r="H34" s="589">
        <v>1851148</v>
      </c>
      <c r="I34" s="589">
        <v>1868255</v>
      </c>
      <c r="J34" s="589">
        <v>1798121</v>
      </c>
      <c r="K34" s="589">
        <v>1800640</v>
      </c>
      <c r="L34" s="589">
        <v>1822451.856411</v>
      </c>
      <c r="M34" s="589">
        <v>1778594</v>
      </c>
      <c r="N34" s="589">
        <v>1825689</v>
      </c>
      <c r="O34" s="589">
        <v>1533075</v>
      </c>
      <c r="P34" s="589">
        <v>1623007</v>
      </c>
      <c r="Q34" s="589">
        <v>1471974</v>
      </c>
      <c r="R34" s="589">
        <v>1533330</v>
      </c>
      <c r="S34" s="589">
        <v>1177858</v>
      </c>
      <c r="T34" s="589">
        <v>1085011</v>
      </c>
    </row>
    <row r="35" spans="1:20" s="21" customFormat="1" ht="15" customHeight="1">
      <c r="A35" s="79">
        <v>30</v>
      </c>
      <c r="B35" s="263" t="s">
        <v>577</v>
      </c>
      <c r="C35" s="589">
        <v>375500</v>
      </c>
      <c r="D35" s="589">
        <v>353400</v>
      </c>
      <c r="E35" s="589">
        <v>317781</v>
      </c>
      <c r="F35" s="589">
        <v>319350</v>
      </c>
      <c r="G35" s="589">
        <v>297424</v>
      </c>
      <c r="H35" s="589">
        <v>272830</v>
      </c>
      <c r="I35" s="589">
        <v>275340</v>
      </c>
      <c r="J35" s="589">
        <v>277317.99999999994</v>
      </c>
      <c r="K35" s="589">
        <v>448927.02900000004</v>
      </c>
      <c r="L35" s="589">
        <v>467457.19602999999</v>
      </c>
      <c r="M35" s="589">
        <v>469491.39999999997</v>
      </c>
      <c r="N35" s="589">
        <v>469274.86200000014</v>
      </c>
      <c r="O35" s="589">
        <v>446659.92799999996</v>
      </c>
      <c r="P35" s="589">
        <v>456809.09999999992</v>
      </c>
      <c r="Q35" s="589">
        <v>451635.00000000006</v>
      </c>
      <c r="R35" s="589">
        <v>494918.99999999994</v>
      </c>
      <c r="S35" s="589">
        <v>450116.99999999994</v>
      </c>
      <c r="T35" s="589">
        <v>461229.99999999988</v>
      </c>
    </row>
    <row r="36" spans="1:20" s="21" customFormat="1" ht="15" customHeight="1">
      <c r="A36" s="64">
        <v>31</v>
      </c>
      <c r="B36" s="320" t="s">
        <v>597</v>
      </c>
      <c r="C36" s="590">
        <f t="shared" ref="C36:T36" si="0">SUM(C6:C35)</f>
        <v>22429713.050535638</v>
      </c>
      <c r="D36" s="590">
        <f t="shared" si="0"/>
        <v>22934457.827256352</v>
      </c>
      <c r="E36" s="590">
        <f t="shared" si="0"/>
        <v>22551136.587360844</v>
      </c>
      <c r="F36" s="590">
        <f t="shared" si="0"/>
        <v>22683916.747406229</v>
      </c>
      <c r="G36" s="590">
        <f t="shared" si="0"/>
        <v>22313383.622758981</v>
      </c>
      <c r="H36" s="590">
        <f t="shared" si="0"/>
        <v>22591449.487498067</v>
      </c>
      <c r="I36" s="590">
        <f t="shared" si="0"/>
        <v>22744987.536415752</v>
      </c>
      <c r="J36" s="590">
        <f t="shared" si="0"/>
        <v>22504929.988205139</v>
      </c>
      <c r="K36" s="590">
        <f t="shared" si="0"/>
        <v>23050436.495664898</v>
      </c>
      <c r="L36" s="590">
        <f t="shared" si="0"/>
        <v>23281911.762089249</v>
      </c>
      <c r="M36" s="590">
        <f t="shared" si="0"/>
        <v>23529798.232387207</v>
      </c>
      <c r="N36" s="590">
        <f t="shared" si="0"/>
        <v>23785747.016463388</v>
      </c>
      <c r="O36" s="590">
        <f t="shared" si="0"/>
        <v>23108006.135211293</v>
      </c>
      <c r="P36" s="590">
        <v>23204250.281721029</v>
      </c>
      <c r="Q36" s="590">
        <f t="shared" si="0"/>
        <v>21724868.408629049</v>
      </c>
      <c r="R36" s="590">
        <f t="shared" si="0"/>
        <v>22666739.222869352</v>
      </c>
      <c r="S36" s="590">
        <f t="shared" si="0"/>
        <v>21814340.241816401</v>
      </c>
      <c r="T36" s="590">
        <f t="shared" si="0"/>
        <v>21537776.727851704</v>
      </c>
    </row>
    <row r="37" spans="1:20" s="31" customFormat="1" ht="15" customHeight="1">
      <c r="A37" s="64">
        <v>32</v>
      </c>
      <c r="B37" s="430" t="s">
        <v>1006</v>
      </c>
      <c r="C37" s="589">
        <v>8231697</v>
      </c>
      <c r="D37" s="589">
        <v>8260723</v>
      </c>
      <c r="E37" s="589">
        <v>8045677</v>
      </c>
      <c r="F37" s="589">
        <v>8285678</v>
      </c>
      <c r="G37" s="589">
        <v>8082282</v>
      </c>
      <c r="H37" s="589">
        <v>8306630.9999999991</v>
      </c>
      <c r="I37" s="589">
        <v>8160213</v>
      </c>
      <c r="J37" s="589">
        <v>8152386</v>
      </c>
      <c r="K37" s="589">
        <v>8532949.9759999998</v>
      </c>
      <c r="L37" s="589">
        <v>8771435.0488000009</v>
      </c>
      <c r="M37" s="589">
        <v>8959307.3522000015</v>
      </c>
      <c r="N37" s="589">
        <v>8986189.5627999995</v>
      </c>
      <c r="O37" s="589">
        <v>8910337.6725999992</v>
      </c>
      <c r="P37" s="589">
        <v>8733036.9969999995</v>
      </c>
      <c r="Q37" s="589">
        <v>8097698.816279999</v>
      </c>
      <c r="R37" s="589">
        <v>8167267</v>
      </c>
      <c r="S37" s="589">
        <v>8001851.0000000009</v>
      </c>
      <c r="T37" s="589">
        <v>8000181.25</v>
      </c>
    </row>
    <row r="38" spans="1:20" s="21" customFormat="1" ht="15" customHeight="1">
      <c r="A38" s="79">
        <v>33</v>
      </c>
      <c r="B38" s="430" t="s">
        <v>382</v>
      </c>
      <c r="C38" s="589">
        <v>180938</v>
      </c>
      <c r="D38" s="589">
        <v>183491</v>
      </c>
      <c r="E38" s="589">
        <v>224385</v>
      </c>
      <c r="F38" s="589">
        <v>218030.726</v>
      </c>
      <c r="G38" s="589">
        <v>215107.58779504895</v>
      </c>
      <c r="H38" s="589">
        <v>223238.5119082864</v>
      </c>
      <c r="I38" s="589">
        <v>282014.9971923714</v>
      </c>
      <c r="J38" s="589">
        <v>273068</v>
      </c>
      <c r="K38" s="589">
        <v>328299.94808631431</v>
      </c>
      <c r="L38" s="589">
        <v>342210.96240333986</v>
      </c>
      <c r="M38" s="589">
        <v>275101.18542139273</v>
      </c>
      <c r="N38" s="589">
        <v>329877.6457372384</v>
      </c>
      <c r="O38" s="589">
        <v>310383.5735035676</v>
      </c>
      <c r="P38" s="589">
        <v>222673.38955876767</v>
      </c>
      <c r="Q38" s="589">
        <v>200654.49224749001</v>
      </c>
      <c r="R38" s="589">
        <v>36622.237210619831</v>
      </c>
      <c r="S38" s="589">
        <v>69385.013425144294</v>
      </c>
      <c r="T38" s="589">
        <v>171684.846502856</v>
      </c>
    </row>
    <row r="39" spans="1:20" ht="15" customHeight="1">
      <c r="A39" s="79">
        <v>34</v>
      </c>
      <c r="B39" s="430" t="s">
        <v>383</v>
      </c>
      <c r="C39" s="589">
        <v>109982.05053563385</v>
      </c>
      <c r="D39" s="589">
        <v>111288.82725635184</v>
      </c>
      <c r="E39" s="589">
        <v>115916.58736084783</v>
      </c>
      <c r="F39" s="589">
        <v>95700.47340623058</v>
      </c>
      <c r="G39" s="589">
        <v>122932.21055402893</v>
      </c>
      <c r="H39" s="589">
        <v>107254.85740635212</v>
      </c>
      <c r="I39" s="589">
        <v>188163.33760812375</v>
      </c>
      <c r="J39" s="589">
        <v>198251.98820514037</v>
      </c>
      <c r="K39" s="589">
        <v>245710.73793460673</v>
      </c>
      <c r="L39" s="589">
        <v>261346.52783920898</v>
      </c>
      <c r="M39" s="589">
        <v>287233.74536614929</v>
      </c>
      <c r="N39" s="589">
        <v>292641.41448431212</v>
      </c>
      <c r="O39" s="589">
        <v>311178.41893898213</v>
      </c>
      <c r="P39" s="589">
        <v>314567.83269978222</v>
      </c>
      <c r="Q39" s="589">
        <v>296958.14469913521</v>
      </c>
      <c r="R39" s="589">
        <v>319339.38146444823</v>
      </c>
      <c r="S39" s="589">
        <v>282539.09028300061</v>
      </c>
      <c r="T39" s="589">
        <v>262223.30981455732</v>
      </c>
    </row>
    <row r="40" spans="1:20" ht="15" customHeight="1">
      <c r="A40" s="79">
        <v>35</v>
      </c>
      <c r="B40" s="320" t="s">
        <v>10</v>
      </c>
      <c r="C40" s="590">
        <f t="shared" ref="C40:T40" si="1">C36-C37+C38-C39</f>
        <v>14268972.000000004</v>
      </c>
      <c r="D40" s="590">
        <f t="shared" si="1"/>
        <v>14745937</v>
      </c>
      <c r="E40" s="590">
        <f t="shared" si="1"/>
        <v>14613927.999999996</v>
      </c>
      <c r="F40" s="590">
        <f t="shared" si="1"/>
        <v>14520568.999999998</v>
      </c>
      <c r="G40" s="590">
        <f t="shared" si="1"/>
        <v>14323277</v>
      </c>
      <c r="H40" s="590">
        <f t="shared" si="1"/>
        <v>14400802.142000003</v>
      </c>
      <c r="I40" s="590">
        <f t="shared" si="1"/>
        <v>14678626.196</v>
      </c>
      <c r="J40" s="590">
        <f t="shared" si="1"/>
        <v>14427359.999999998</v>
      </c>
      <c r="K40" s="590">
        <f t="shared" si="1"/>
        <v>14600075.729816606</v>
      </c>
      <c r="L40" s="590">
        <f t="shared" si="1"/>
        <v>14591341.147853378</v>
      </c>
      <c r="M40" s="590">
        <f t="shared" si="1"/>
        <v>14558358.32024245</v>
      </c>
      <c r="N40" s="590">
        <f t="shared" si="1"/>
        <v>14836793.684916314</v>
      </c>
      <c r="O40" s="590">
        <f t="shared" si="1"/>
        <v>14196873.617175879</v>
      </c>
      <c r="P40" s="590">
        <v>14379686.077962218</v>
      </c>
      <c r="Q40" s="590">
        <f t="shared" si="1"/>
        <v>13530865.939897403</v>
      </c>
      <c r="R40" s="590">
        <f t="shared" si="1"/>
        <v>14216755.078615524</v>
      </c>
      <c r="S40" s="590">
        <f t="shared" si="1"/>
        <v>13599335.164958544</v>
      </c>
      <c r="T40" s="590">
        <f t="shared" si="1"/>
        <v>13447057.014540002</v>
      </c>
    </row>
    <row r="41" spans="1:20" ht="15" customHeight="1">
      <c r="A41" s="72"/>
      <c r="B41" s="410"/>
      <c r="C41" s="371"/>
      <c r="D41" s="371"/>
      <c r="E41" s="371"/>
      <c r="F41" s="371"/>
      <c r="G41" s="371"/>
      <c r="H41" s="371"/>
      <c r="I41" s="371"/>
      <c r="J41" s="371"/>
      <c r="K41" s="371"/>
      <c r="L41" s="371"/>
      <c r="M41" s="371"/>
      <c r="N41" s="371"/>
      <c r="O41" s="371"/>
      <c r="P41" s="371"/>
      <c r="Q41" s="371"/>
      <c r="R41" s="371"/>
      <c r="S41" s="371"/>
      <c r="T41" s="371"/>
    </row>
    <row r="42" spans="1:20" ht="8.25" customHeight="1">
      <c r="A42" s="52"/>
      <c r="B42" s="51" t="s">
        <v>754</v>
      </c>
      <c r="C42" s="370"/>
      <c r="D42" s="370"/>
      <c r="E42" s="370"/>
      <c r="F42" s="370"/>
      <c r="G42" s="370"/>
      <c r="H42" s="370"/>
      <c r="I42" s="370"/>
      <c r="J42" s="370"/>
      <c r="K42" s="370"/>
      <c r="L42" s="370"/>
      <c r="M42" s="370"/>
      <c r="N42" s="370"/>
      <c r="O42" s="370"/>
      <c r="P42" s="370"/>
      <c r="Q42" s="370"/>
      <c r="R42" s="370"/>
      <c r="S42" s="370"/>
    </row>
    <row r="43" spans="1:20" ht="12" customHeight="1">
      <c r="A43" s="52"/>
      <c r="B43" s="15" t="s">
        <v>384</v>
      </c>
      <c r="C43" s="370"/>
      <c r="D43" s="370"/>
      <c r="E43" s="370"/>
      <c r="F43" s="370"/>
      <c r="G43" s="370"/>
      <c r="H43" s="370"/>
      <c r="I43" s="370"/>
      <c r="J43" s="370"/>
      <c r="K43" s="370"/>
      <c r="L43" s="370"/>
      <c r="M43" s="370"/>
      <c r="N43" s="370"/>
      <c r="O43" s="370"/>
      <c r="P43" s="370"/>
      <c r="Q43" s="370"/>
      <c r="R43" s="370"/>
      <c r="S43" s="370"/>
    </row>
    <row r="44" spans="1:20" ht="12" customHeight="1">
      <c r="A44" s="52"/>
      <c r="B44" s="15" t="s">
        <v>1004</v>
      </c>
      <c r="C44" s="370"/>
      <c r="D44" s="370"/>
      <c r="E44" s="370"/>
      <c r="F44" s="370"/>
      <c r="G44" s="370"/>
      <c r="H44" s="370"/>
      <c r="I44" s="370"/>
      <c r="J44" s="370"/>
      <c r="K44" s="370"/>
      <c r="L44" s="370"/>
      <c r="M44" s="370"/>
      <c r="N44" s="370"/>
      <c r="O44" s="370"/>
      <c r="P44" s="370"/>
      <c r="Q44" s="370"/>
      <c r="R44" s="370"/>
      <c r="S44" s="370"/>
    </row>
    <row r="45" spans="1:20" ht="12" customHeight="1">
      <c r="A45" s="52"/>
      <c r="B45" s="15" t="s">
        <v>628</v>
      </c>
      <c r="C45" s="370"/>
      <c r="D45" s="370"/>
      <c r="E45" s="370"/>
      <c r="F45" s="370"/>
      <c r="G45" s="370"/>
      <c r="H45" s="370"/>
      <c r="I45" s="370"/>
      <c r="J45" s="370"/>
      <c r="K45" s="370"/>
      <c r="L45" s="370"/>
      <c r="M45" s="370"/>
      <c r="N45" s="370"/>
      <c r="O45" s="370"/>
      <c r="P45" s="370"/>
      <c r="Q45" s="370"/>
      <c r="R45" s="370"/>
      <c r="S45" s="370"/>
    </row>
    <row r="46" spans="1:20" ht="12" customHeight="1">
      <c r="B46" s="15" t="s">
        <v>385</v>
      </c>
      <c r="C46" s="370"/>
      <c r="D46" s="370"/>
      <c r="E46" s="370"/>
      <c r="F46" s="370"/>
      <c r="G46" s="370"/>
      <c r="H46" s="370"/>
      <c r="I46" s="370"/>
      <c r="J46" s="370"/>
      <c r="K46" s="370"/>
      <c r="L46" s="370"/>
      <c r="M46" s="370"/>
      <c r="N46" s="370"/>
      <c r="O46" s="370"/>
      <c r="P46" s="370"/>
      <c r="Q46" s="370"/>
      <c r="R46" s="370"/>
      <c r="S46" s="370"/>
    </row>
    <row r="47" spans="1:20" ht="12" customHeight="1">
      <c r="B47" s="15" t="s">
        <v>792</v>
      </c>
      <c r="C47" s="370"/>
      <c r="D47" s="370"/>
      <c r="E47" s="370"/>
      <c r="F47" s="370"/>
      <c r="G47" s="370"/>
      <c r="H47" s="370"/>
      <c r="I47" s="370"/>
      <c r="J47" s="370"/>
      <c r="K47" s="370"/>
      <c r="L47" s="370"/>
      <c r="M47" s="370"/>
      <c r="N47" s="370"/>
      <c r="O47" s="370"/>
      <c r="P47" s="370"/>
      <c r="Q47" s="370"/>
      <c r="R47" s="370"/>
      <c r="S47" s="370"/>
    </row>
    <row r="48" spans="1:20" ht="12" customHeight="1">
      <c r="B48" s="162" t="s">
        <v>386</v>
      </c>
      <c r="C48" s="370"/>
      <c r="D48" s="370"/>
      <c r="E48" s="370"/>
      <c r="F48" s="370"/>
      <c r="G48" s="370"/>
      <c r="H48" s="370"/>
      <c r="I48" s="370"/>
      <c r="J48" s="370"/>
      <c r="K48" s="370"/>
      <c r="L48" s="370"/>
      <c r="M48" s="370"/>
      <c r="N48" s="370"/>
      <c r="O48" s="370"/>
      <c r="P48" s="370"/>
      <c r="Q48" s="370"/>
      <c r="R48" s="370"/>
      <c r="S48" s="370"/>
    </row>
    <row r="49" spans="2:19" ht="15" customHeight="1">
      <c r="B49" s="82"/>
      <c r="C49" s="370"/>
      <c r="D49" s="370"/>
      <c r="E49" s="370"/>
      <c r="F49" s="370"/>
      <c r="G49" s="370"/>
      <c r="H49" s="370"/>
      <c r="I49" s="370"/>
      <c r="J49" s="370"/>
      <c r="K49" s="370"/>
      <c r="L49" s="370"/>
      <c r="M49" s="370"/>
      <c r="N49" s="370"/>
      <c r="O49" s="370"/>
      <c r="P49" s="370"/>
      <c r="Q49" s="370"/>
      <c r="R49" s="370"/>
      <c r="S49" s="370"/>
    </row>
    <row r="50" spans="2:19" ht="15" customHeight="1">
      <c r="B50" s="82"/>
      <c r="C50" s="370"/>
      <c r="D50" s="370"/>
      <c r="E50" s="370"/>
      <c r="F50" s="370"/>
      <c r="G50" s="370"/>
      <c r="H50" s="370"/>
      <c r="I50" s="370"/>
      <c r="J50" s="370"/>
      <c r="K50" s="370"/>
      <c r="L50" s="370"/>
      <c r="M50" s="370"/>
      <c r="N50" s="370"/>
      <c r="O50" s="370"/>
      <c r="P50" s="370"/>
      <c r="Q50" s="370"/>
      <c r="R50" s="370"/>
      <c r="S50" s="370"/>
    </row>
    <row r="51" spans="2:19" ht="15" customHeight="1">
      <c r="B51" s="82"/>
      <c r="C51" s="370"/>
      <c r="D51" s="370"/>
      <c r="E51" s="370"/>
      <c r="F51" s="370"/>
      <c r="G51" s="370"/>
      <c r="H51" s="370"/>
      <c r="I51" s="370"/>
      <c r="J51" s="370"/>
      <c r="K51" s="370"/>
      <c r="L51" s="370"/>
      <c r="M51" s="370"/>
      <c r="N51" s="370"/>
      <c r="O51" s="370"/>
      <c r="P51" s="370"/>
      <c r="Q51" s="370"/>
      <c r="R51" s="370"/>
      <c r="S51" s="370"/>
    </row>
    <row r="52" spans="2:19" ht="15" customHeight="1">
      <c r="B52" s="82"/>
      <c r="C52" s="370"/>
      <c r="D52" s="370"/>
      <c r="E52" s="370"/>
      <c r="F52" s="370"/>
      <c r="G52" s="370"/>
      <c r="H52" s="370"/>
      <c r="I52" s="370"/>
      <c r="J52" s="370"/>
      <c r="K52" s="370"/>
      <c r="L52" s="370"/>
      <c r="M52" s="370"/>
      <c r="N52" s="370"/>
      <c r="O52" s="370"/>
      <c r="P52" s="370"/>
      <c r="Q52" s="370"/>
      <c r="R52" s="370"/>
      <c r="S52" s="370"/>
    </row>
    <row r="53" spans="2:19" ht="15" customHeight="1">
      <c r="B53" s="82"/>
      <c r="C53" s="370"/>
      <c r="D53" s="370"/>
      <c r="E53" s="370"/>
      <c r="F53" s="370"/>
      <c r="G53" s="370"/>
      <c r="H53" s="370"/>
      <c r="I53" s="370"/>
      <c r="J53" s="370"/>
      <c r="K53" s="370"/>
      <c r="L53" s="370"/>
      <c r="M53" s="370"/>
      <c r="N53" s="370"/>
      <c r="O53" s="370"/>
      <c r="P53" s="370"/>
      <c r="Q53" s="370"/>
      <c r="R53" s="370"/>
      <c r="S53" s="370"/>
    </row>
    <row r="54" spans="2:19" ht="15" customHeight="1">
      <c r="B54" s="82"/>
      <c r="C54" s="370"/>
      <c r="D54" s="370"/>
      <c r="E54" s="370"/>
      <c r="F54" s="370"/>
      <c r="G54" s="370"/>
      <c r="H54" s="370"/>
      <c r="I54" s="370"/>
      <c r="J54" s="370"/>
      <c r="K54" s="370"/>
      <c r="L54" s="370"/>
      <c r="M54" s="370"/>
      <c r="N54" s="370"/>
      <c r="O54" s="370"/>
      <c r="P54" s="370"/>
      <c r="Q54" s="370"/>
      <c r="R54" s="370"/>
      <c r="S54" s="370"/>
    </row>
    <row r="55" spans="2:19" ht="15" customHeight="1">
      <c r="B55" s="82"/>
      <c r="C55" s="370"/>
      <c r="D55" s="370"/>
      <c r="E55" s="370"/>
      <c r="F55" s="370"/>
      <c r="G55" s="370"/>
      <c r="H55" s="370"/>
      <c r="I55" s="370"/>
      <c r="J55" s="370"/>
      <c r="K55" s="370"/>
      <c r="L55" s="370"/>
      <c r="M55" s="370"/>
      <c r="N55" s="370"/>
      <c r="O55" s="370"/>
      <c r="P55" s="370"/>
      <c r="Q55" s="370"/>
      <c r="R55" s="370"/>
      <c r="S55" s="370"/>
    </row>
    <row r="56" spans="2:19" ht="15" customHeight="1">
      <c r="B56" s="82"/>
      <c r="C56" s="370"/>
      <c r="D56" s="370"/>
      <c r="E56" s="370"/>
      <c r="F56" s="370"/>
      <c r="G56" s="370"/>
      <c r="H56" s="370"/>
      <c r="I56" s="370"/>
      <c r="J56" s="370"/>
      <c r="K56" s="370"/>
      <c r="L56" s="370"/>
      <c r="M56" s="370"/>
      <c r="N56" s="370"/>
      <c r="O56" s="370"/>
      <c r="P56" s="370"/>
      <c r="Q56" s="370"/>
      <c r="R56" s="370"/>
      <c r="S56" s="370"/>
    </row>
    <row r="57" spans="2:19" ht="15" customHeight="1">
      <c r="B57" s="82"/>
      <c r="C57" s="370"/>
      <c r="D57" s="370"/>
      <c r="E57" s="370"/>
      <c r="F57" s="370"/>
      <c r="G57" s="370"/>
      <c r="H57" s="370"/>
      <c r="I57" s="370"/>
      <c r="J57" s="370"/>
      <c r="K57" s="370"/>
      <c r="L57" s="370"/>
      <c r="M57" s="370"/>
      <c r="N57" s="370"/>
      <c r="O57" s="370"/>
      <c r="P57" s="370"/>
      <c r="Q57" s="370"/>
      <c r="R57" s="370"/>
      <c r="S57" s="370"/>
    </row>
    <row r="58" spans="2:19" ht="15" customHeight="1">
      <c r="B58" s="82"/>
      <c r="C58" s="370"/>
      <c r="D58" s="370"/>
      <c r="E58" s="370"/>
      <c r="F58" s="370"/>
      <c r="G58" s="370"/>
      <c r="H58" s="370"/>
      <c r="I58" s="370"/>
      <c r="J58" s="370"/>
      <c r="K58" s="370"/>
      <c r="L58" s="370"/>
      <c r="M58" s="370"/>
      <c r="N58" s="370"/>
      <c r="O58" s="370"/>
      <c r="P58" s="370"/>
      <c r="Q58" s="370"/>
      <c r="R58" s="370"/>
      <c r="S58" s="370"/>
    </row>
    <row r="59" spans="2:19" ht="15" customHeight="1">
      <c r="B59" s="82"/>
      <c r="C59" s="370"/>
      <c r="D59" s="370"/>
      <c r="E59" s="370"/>
      <c r="F59" s="370"/>
      <c r="G59" s="370"/>
      <c r="H59" s="370"/>
      <c r="I59" s="370"/>
      <c r="J59" s="370"/>
      <c r="K59" s="370"/>
      <c r="L59" s="370"/>
      <c r="M59" s="370"/>
      <c r="N59" s="370"/>
      <c r="O59" s="370"/>
      <c r="P59" s="370"/>
      <c r="Q59" s="370"/>
      <c r="R59" s="370"/>
      <c r="S59" s="370"/>
    </row>
    <row r="60" spans="2:19" ht="15" customHeight="1">
      <c r="B60" s="82"/>
      <c r="C60" s="370"/>
      <c r="D60" s="370"/>
      <c r="E60" s="370"/>
      <c r="F60" s="370"/>
      <c r="G60" s="370"/>
      <c r="H60" s="370"/>
      <c r="I60" s="370"/>
      <c r="J60" s="370"/>
      <c r="K60" s="370"/>
      <c r="L60" s="370"/>
      <c r="M60" s="370"/>
      <c r="N60" s="370"/>
      <c r="O60" s="370"/>
      <c r="P60" s="370"/>
      <c r="Q60" s="370"/>
      <c r="R60" s="370"/>
      <c r="S60" s="370"/>
    </row>
    <row r="61" spans="2:19" ht="15" customHeight="1">
      <c r="B61" s="82"/>
      <c r="C61" s="370"/>
      <c r="D61" s="370"/>
      <c r="E61" s="370"/>
      <c r="F61" s="370"/>
      <c r="G61" s="370"/>
      <c r="H61" s="370"/>
      <c r="I61" s="370"/>
      <c r="J61" s="370"/>
      <c r="K61" s="370"/>
      <c r="L61" s="370"/>
      <c r="M61" s="370"/>
      <c r="N61" s="370"/>
      <c r="O61" s="370"/>
      <c r="P61" s="370"/>
      <c r="Q61" s="370"/>
      <c r="R61" s="370"/>
      <c r="S61" s="370"/>
    </row>
    <row r="62" spans="2:19" ht="15" customHeight="1">
      <c r="B62" s="82"/>
      <c r="C62" s="370"/>
      <c r="D62" s="370"/>
      <c r="E62" s="370"/>
      <c r="F62" s="370"/>
      <c r="G62" s="370"/>
      <c r="H62" s="370"/>
      <c r="I62" s="370"/>
      <c r="J62" s="370"/>
      <c r="K62" s="370"/>
      <c r="L62" s="370"/>
      <c r="M62" s="370"/>
      <c r="N62" s="370"/>
      <c r="O62" s="370"/>
      <c r="P62" s="370"/>
      <c r="Q62" s="370"/>
      <c r="R62" s="370"/>
      <c r="S62" s="370"/>
    </row>
    <row r="63" spans="2:19" ht="15" customHeight="1">
      <c r="B63" s="82"/>
      <c r="C63" s="370"/>
      <c r="D63" s="370"/>
      <c r="E63" s="370"/>
      <c r="F63" s="370"/>
      <c r="G63" s="370"/>
      <c r="H63" s="370"/>
      <c r="I63" s="370"/>
      <c r="J63" s="370"/>
      <c r="K63" s="370"/>
      <c r="L63" s="370"/>
      <c r="M63" s="370"/>
      <c r="N63" s="370"/>
      <c r="O63" s="370"/>
      <c r="P63" s="370"/>
      <c r="Q63" s="370"/>
      <c r="R63" s="370"/>
      <c r="S63" s="370"/>
    </row>
    <row r="64" spans="2:19" ht="15" customHeight="1">
      <c r="B64" s="82"/>
      <c r="C64" s="370"/>
      <c r="D64" s="370"/>
      <c r="E64" s="370"/>
      <c r="F64" s="370"/>
      <c r="G64" s="370"/>
      <c r="H64" s="370"/>
      <c r="I64" s="370"/>
      <c r="J64" s="370"/>
      <c r="K64" s="370"/>
      <c r="L64" s="370"/>
      <c r="M64" s="370"/>
      <c r="N64" s="370"/>
      <c r="O64" s="370"/>
      <c r="P64" s="370"/>
      <c r="Q64" s="370"/>
      <c r="R64" s="370"/>
      <c r="S64" s="370"/>
    </row>
    <row r="65" spans="2:19" ht="15" customHeight="1">
      <c r="B65" s="82"/>
      <c r="C65" s="370"/>
      <c r="D65" s="370"/>
      <c r="E65" s="370"/>
      <c r="F65" s="370"/>
      <c r="G65" s="370"/>
      <c r="H65" s="370"/>
      <c r="I65" s="370"/>
      <c r="J65" s="370"/>
      <c r="K65" s="370"/>
      <c r="L65" s="370"/>
      <c r="M65" s="370"/>
      <c r="N65" s="370"/>
      <c r="O65" s="370"/>
      <c r="P65" s="370"/>
      <c r="Q65" s="370"/>
      <c r="R65" s="370"/>
      <c r="S65" s="370"/>
    </row>
    <row r="66" spans="2:19" ht="15" customHeight="1">
      <c r="B66" s="82"/>
      <c r="C66" s="370"/>
      <c r="D66" s="370"/>
      <c r="E66" s="370"/>
      <c r="F66" s="370"/>
      <c r="G66" s="370"/>
      <c r="H66" s="370"/>
      <c r="I66" s="370"/>
      <c r="J66" s="370"/>
      <c r="K66" s="370"/>
      <c r="L66" s="370"/>
      <c r="M66" s="370"/>
      <c r="N66" s="370"/>
      <c r="O66" s="370"/>
      <c r="P66" s="370"/>
      <c r="Q66" s="370"/>
      <c r="R66" s="370"/>
      <c r="S66" s="370"/>
    </row>
    <row r="67" spans="2:19" ht="15" customHeight="1">
      <c r="B67" s="82"/>
      <c r="C67" s="370"/>
      <c r="D67" s="370"/>
      <c r="E67" s="370"/>
      <c r="F67" s="370"/>
      <c r="G67" s="370"/>
      <c r="H67" s="370"/>
      <c r="I67" s="370"/>
      <c r="J67" s="370"/>
      <c r="K67" s="370"/>
      <c r="L67" s="370"/>
      <c r="M67" s="370"/>
      <c r="N67" s="370"/>
      <c r="O67" s="370"/>
      <c r="P67" s="370"/>
      <c r="Q67" s="370"/>
      <c r="R67" s="370"/>
      <c r="S67" s="370"/>
    </row>
    <row r="68" spans="2:19" ht="15" customHeight="1">
      <c r="B68" s="82"/>
      <c r="C68" s="370"/>
      <c r="D68" s="370"/>
      <c r="E68" s="370"/>
      <c r="F68" s="370"/>
      <c r="G68" s="370"/>
      <c r="H68" s="370"/>
      <c r="I68" s="370"/>
      <c r="J68" s="370"/>
      <c r="K68" s="370"/>
      <c r="L68" s="370"/>
      <c r="M68" s="370"/>
      <c r="N68" s="370"/>
      <c r="O68" s="370"/>
      <c r="P68" s="370"/>
      <c r="Q68" s="370"/>
      <c r="R68" s="370"/>
      <c r="S68" s="370"/>
    </row>
    <row r="69" spans="2:19" ht="15" customHeight="1">
      <c r="B69" s="82"/>
      <c r="C69" s="370"/>
      <c r="D69" s="370"/>
      <c r="E69" s="370"/>
      <c r="F69" s="370"/>
      <c r="G69" s="370"/>
      <c r="H69" s="370"/>
      <c r="I69" s="370"/>
      <c r="J69" s="370"/>
      <c r="K69" s="370"/>
      <c r="L69" s="370"/>
      <c r="M69" s="370"/>
      <c r="N69" s="370"/>
      <c r="O69" s="370"/>
      <c r="P69" s="370"/>
      <c r="Q69" s="370"/>
      <c r="R69" s="370"/>
      <c r="S69" s="370"/>
    </row>
    <row r="70" spans="2:19" ht="15" customHeight="1">
      <c r="B70" s="82"/>
      <c r="C70" s="370"/>
      <c r="D70" s="370"/>
      <c r="E70" s="370"/>
      <c r="F70" s="370"/>
      <c r="G70" s="370"/>
      <c r="H70" s="370"/>
      <c r="I70" s="370"/>
      <c r="J70" s="370"/>
      <c r="K70" s="370"/>
      <c r="L70" s="370"/>
      <c r="M70" s="370"/>
      <c r="N70" s="370"/>
      <c r="O70" s="370"/>
      <c r="P70" s="370"/>
      <c r="Q70" s="370"/>
      <c r="R70" s="370"/>
      <c r="S70" s="370"/>
    </row>
    <row r="71" spans="2:19" ht="15" customHeight="1">
      <c r="B71" s="82"/>
      <c r="C71" s="370"/>
      <c r="D71" s="370"/>
      <c r="E71" s="370"/>
      <c r="F71" s="370"/>
      <c r="G71" s="370"/>
      <c r="H71" s="370"/>
      <c r="I71" s="370"/>
      <c r="J71" s="370"/>
      <c r="K71" s="370"/>
      <c r="L71" s="370"/>
      <c r="M71" s="370"/>
      <c r="N71" s="370"/>
      <c r="O71" s="370"/>
      <c r="P71" s="370"/>
      <c r="Q71" s="370"/>
      <c r="R71" s="370"/>
      <c r="S71" s="370"/>
    </row>
    <row r="72" spans="2:19" ht="15" customHeight="1">
      <c r="B72" s="82"/>
      <c r="C72" s="370"/>
      <c r="D72" s="370"/>
      <c r="E72" s="370"/>
      <c r="F72" s="370"/>
      <c r="G72" s="370"/>
      <c r="H72" s="370"/>
      <c r="I72" s="370"/>
      <c r="J72" s="370"/>
      <c r="K72" s="370"/>
      <c r="L72" s="370"/>
      <c r="M72" s="370"/>
      <c r="N72" s="370"/>
      <c r="O72" s="370"/>
      <c r="P72" s="370"/>
      <c r="Q72" s="370"/>
      <c r="R72" s="370"/>
      <c r="S72" s="370"/>
    </row>
    <row r="73" spans="2:19" ht="15" customHeight="1">
      <c r="B73" s="82"/>
      <c r="C73" s="370"/>
      <c r="D73" s="370"/>
      <c r="E73" s="370"/>
      <c r="F73" s="370"/>
      <c r="G73" s="370"/>
      <c r="H73" s="370"/>
      <c r="I73" s="370"/>
      <c r="J73" s="370"/>
      <c r="K73" s="370"/>
      <c r="L73" s="370"/>
      <c r="M73" s="370"/>
      <c r="N73" s="370"/>
      <c r="O73" s="370"/>
      <c r="P73" s="370"/>
      <c r="Q73" s="370"/>
      <c r="R73" s="370"/>
      <c r="S73" s="370"/>
    </row>
    <row r="74" spans="2:19" ht="15" customHeight="1">
      <c r="B74" s="82"/>
      <c r="C74" s="370"/>
      <c r="D74" s="370"/>
      <c r="E74" s="370"/>
      <c r="F74" s="370"/>
      <c r="G74" s="370"/>
      <c r="H74" s="370"/>
      <c r="I74" s="370"/>
      <c r="J74" s="370"/>
      <c r="K74" s="370"/>
      <c r="L74" s="370"/>
      <c r="M74" s="370"/>
      <c r="N74" s="370"/>
      <c r="O74" s="370"/>
      <c r="P74" s="370"/>
      <c r="Q74" s="370"/>
      <c r="R74" s="371"/>
      <c r="S74" s="370"/>
    </row>
    <row r="75" spans="2:19">
      <c r="B75" s="82"/>
      <c r="C75" s="370"/>
      <c r="D75" s="370"/>
      <c r="E75" s="370"/>
      <c r="F75" s="370"/>
      <c r="G75" s="370"/>
      <c r="H75" s="370"/>
      <c r="I75" s="370"/>
      <c r="J75" s="370"/>
      <c r="K75" s="370"/>
      <c r="L75" s="370"/>
      <c r="M75" s="370"/>
      <c r="N75" s="370"/>
      <c r="O75" s="370"/>
      <c r="P75" s="370"/>
      <c r="Q75" s="370"/>
      <c r="R75" s="370"/>
      <c r="S75" s="370"/>
    </row>
    <row r="76" spans="2:19" ht="15" customHeight="1">
      <c r="B76" s="82"/>
      <c r="C76" s="370"/>
      <c r="D76" s="370"/>
      <c r="E76" s="370"/>
      <c r="F76" s="370"/>
      <c r="G76" s="370"/>
      <c r="H76" s="370"/>
      <c r="I76" s="370"/>
      <c r="J76" s="370"/>
      <c r="K76" s="370"/>
      <c r="L76" s="370"/>
      <c r="M76" s="370"/>
      <c r="N76" s="370"/>
      <c r="O76" s="370"/>
      <c r="P76" s="370"/>
      <c r="Q76" s="370"/>
      <c r="R76" s="371"/>
      <c r="S76" s="370"/>
    </row>
    <row r="77" spans="2:19" ht="15" customHeight="1">
      <c r="B77" s="82"/>
      <c r="C77" s="370"/>
      <c r="D77" s="370"/>
      <c r="E77" s="370"/>
      <c r="F77" s="370"/>
      <c r="G77" s="370"/>
      <c r="H77" s="370"/>
      <c r="I77" s="370"/>
      <c r="J77" s="370"/>
      <c r="K77" s="370"/>
      <c r="L77" s="370"/>
      <c r="M77" s="370"/>
      <c r="N77" s="370"/>
      <c r="O77" s="370"/>
      <c r="P77" s="370"/>
      <c r="Q77" s="370"/>
      <c r="R77" s="370"/>
      <c r="S77" s="370"/>
    </row>
    <row r="78" spans="2:19" ht="15" customHeight="1">
      <c r="B78" s="82"/>
      <c r="C78" s="370"/>
      <c r="D78" s="370"/>
      <c r="E78" s="370"/>
      <c r="F78" s="370"/>
      <c r="G78" s="370"/>
      <c r="H78" s="370"/>
      <c r="I78" s="370"/>
      <c r="J78" s="370"/>
      <c r="K78" s="370"/>
      <c r="L78" s="370"/>
      <c r="M78" s="370"/>
      <c r="N78" s="370"/>
      <c r="O78" s="370"/>
      <c r="P78" s="370"/>
      <c r="Q78" s="370"/>
      <c r="R78" s="370"/>
      <c r="S78" s="370"/>
    </row>
    <row r="79" spans="2:19">
      <c r="B79" s="82"/>
      <c r="C79" s="370"/>
      <c r="D79" s="370"/>
      <c r="E79" s="370"/>
      <c r="F79" s="370"/>
      <c r="G79" s="370"/>
      <c r="H79" s="370"/>
      <c r="I79" s="370"/>
      <c r="J79" s="370"/>
      <c r="K79" s="370"/>
      <c r="L79" s="370"/>
      <c r="M79" s="370"/>
      <c r="N79" s="370"/>
      <c r="O79" s="370"/>
      <c r="P79" s="370"/>
      <c r="Q79" s="370"/>
      <c r="R79" s="370"/>
      <c r="S79" s="370"/>
    </row>
    <row r="80" spans="2:19">
      <c r="B80" s="82"/>
      <c r="C80" s="370"/>
      <c r="D80" s="370"/>
      <c r="E80" s="370"/>
      <c r="F80" s="370"/>
      <c r="G80" s="370"/>
      <c r="H80" s="370"/>
      <c r="I80" s="370"/>
      <c r="J80" s="370"/>
      <c r="K80" s="370"/>
      <c r="L80" s="370"/>
      <c r="M80" s="370"/>
      <c r="N80" s="370"/>
      <c r="O80" s="370"/>
      <c r="P80" s="370"/>
      <c r="Q80" s="370"/>
      <c r="R80" s="370"/>
      <c r="S80" s="370"/>
    </row>
    <row r="81" spans="2:19">
      <c r="B81" s="82"/>
      <c r="C81" s="370"/>
      <c r="D81" s="370"/>
      <c r="E81" s="370"/>
      <c r="F81" s="370"/>
      <c r="G81" s="370"/>
      <c r="H81" s="370"/>
      <c r="I81" s="370"/>
      <c r="J81" s="370"/>
      <c r="K81" s="370"/>
      <c r="L81" s="370"/>
      <c r="M81" s="370"/>
      <c r="N81" s="370"/>
      <c r="O81" s="370"/>
      <c r="P81" s="370"/>
      <c r="Q81" s="370"/>
      <c r="R81" s="370"/>
      <c r="S81" s="370"/>
    </row>
    <row r="82" spans="2:19">
      <c r="B82" s="82"/>
      <c r="C82" s="370"/>
      <c r="D82" s="370"/>
      <c r="E82" s="370"/>
      <c r="F82" s="370"/>
      <c r="G82" s="370"/>
      <c r="H82" s="370"/>
      <c r="I82" s="370"/>
      <c r="J82" s="370"/>
      <c r="K82" s="370"/>
      <c r="L82" s="370"/>
      <c r="M82" s="370"/>
      <c r="N82" s="370"/>
      <c r="O82" s="370"/>
      <c r="P82" s="370"/>
      <c r="Q82" s="370"/>
      <c r="R82" s="370"/>
      <c r="S82" s="370"/>
    </row>
    <row r="83" spans="2:19">
      <c r="B83" s="82"/>
      <c r="C83" s="370"/>
      <c r="D83" s="370"/>
      <c r="E83" s="370"/>
      <c r="F83" s="370"/>
      <c r="G83" s="370"/>
      <c r="H83" s="370"/>
      <c r="I83" s="370"/>
      <c r="J83" s="370"/>
      <c r="K83" s="370"/>
      <c r="L83" s="370"/>
      <c r="M83" s="370"/>
      <c r="N83" s="370"/>
      <c r="O83" s="370"/>
      <c r="P83" s="370"/>
      <c r="Q83" s="370"/>
      <c r="R83" s="370"/>
      <c r="S83" s="370"/>
    </row>
    <row r="84" spans="2:19">
      <c r="B84" s="82"/>
      <c r="C84" s="370"/>
      <c r="D84" s="370"/>
      <c r="E84" s="370"/>
      <c r="F84" s="370"/>
      <c r="G84" s="370"/>
      <c r="H84" s="370"/>
      <c r="I84" s="370"/>
      <c r="J84" s="370"/>
      <c r="K84" s="370"/>
      <c r="L84" s="370"/>
      <c r="M84" s="370"/>
      <c r="N84" s="370"/>
      <c r="O84" s="370"/>
      <c r="P84" s="370"/>
      <c r="Q84" s="370"/>
      <c r="R84" s="370"/>
      <c r="S84" s="370"/>
    </row>
    <row r="85" spans="2:19">
      <c r="B85" s="82"/>
      <c r="C85" s="370"/>
      <c r="D85" s="370"/>
      <c r="E85" s="370"/>
      <c r="F85" s="370"/>
      <c r="G85" s="370"/>
      <c r="H85" s="370"/>
      <c r="I85" s="370"/>
      <c r="J85" s="370"/>
      <c r="K85" s="370"/>
      <c r="L85" s="370"/>
      <c r="M85" s="370"/>
      <c r="N85" s="370"/>
      <c r="O85" s="370"/>
      <c r="P85" s="370"/>
      <c r="Q85" s="370"/>
      <c r="R85" s="370"/>
      <c r="S85" s="370"/>
    </row>
    <row r="86" spans="2:19">
      <c r="B86" s="82"/>
      <c r="C86" s="370"/>
      <c r="D86" s="370"/>
      <c r="E86" s="370"/>
      <c r="F86" s="370"/>
      <c r="G86" s="370"/>
      <c r="H86" s="370"/>
      <c r="I86" s="370"/>
      <c r="J86" s="370"/>
      <c r="K86" s="370"/>
      <c r="L86" s="370"/>
      <c r="M86" s="370"/>
      <c r="N86" s="370"/>
      <c r="O86" s="370"/>
      <c r="P86" s="370"/>
      <c r="Q86" s="370"/>
      <c r="R86" s="370"/>
      <c r="S86" s="370"/>
    </row>
    <row r="87" spans="2:19">
      <c r="B87" s="82"/>
      <c r="C87" s="370"/>
      <c r="D87" s="370"/>
      <c r="E87" s="370"/>
      <c r="F87" s="370"/>
      <c r="G87" s="370"/>
      <c r="H87" s="370"/>
      <c r="I87" s="370"/>
      <c r="J87" s="370"/>
      <c r="K87" s="370"/>
      <c r="L87" s="370"/>
      <c r="M87" s="370"/>
      <c r="N87" s="370"/>
      <c r="O87" s="370"/>
      <c r="P87" s="370"/>
      <c r="Q87" s="370"/>
      <c r="R87" s="370"/>
      <c r="S87" s="370"/>
    </row>
    <row r="88" spans="2:19">
      <c r="B88" s="82"/>
      <c r="C88" s="370"/>
      <c r="D88" s="370"/>
      <c r="E88" s="370"/>
      <c r="F88" s="370"/>
      <c r="G88" s="370"/>
      <c r="H88" s="370"/>
      <c r="I88" s="370"/>
      <c r="J88" s="370"/>
      <c r="K88" s="370"/>
      <c r="L88" s="370"/>
      <c r="M88" s="370"/>
      <c r="N88" s="370"/>
      <c r="O88" s="370"/>
      <c r="P88" s="370"/>
      <c r="Q88" s="370"/>
      <c r="R88" s="370"/>
      <c r="S88" s="370"/>
    </row>
    <row r="89" spans="2:19">
      <c r="B89" s="82"/>
      <c r="C89" s="370"/>
      <c r="D89" s="370"/>
      <c r="E89" s="370"/>
      <c r="F89" s="370"/>
      <c r="G89" s="370"/>
      <c r="H89" s="370"/>
      <c r="I89" s="370"/>
      <c r="J89" s="370"/>
      <c r="K89" s="370"/>
      <c r="L89" s="370"/>
      <c r="M89" s="370"/>
      <c r="N89" s="370"/>
      <c r="O89" s="370"/>
      <c r="P89" s="370"/>
      <c r="Q89" s="370"/>
      <c r="R89" s="370"/>
      <c r="S89" s="370"/>
    </row>
    <row r="90" spans="2:19">
      <c r="B90" s="82"/>
      <c r="C90" s="370"/>
      <c r="D90" s="370"/>
      <c r="E90" s="370"/>
      <c r="F90" s="370"/>
      <c r="G90" s="370"/>
      <c r="H90" s="370"/>
      <c r="I90" s="370"/>
      <c r="J90" s="370"/>
      <c r="K90" s="370"/>
      <c r="L90" s="370"/>
      <c r="M90" s="370"/>
      <c r="N90" s="370"/>
      <c r="O90" s="370"/>
      <c r="P90" s="370"/>
      <c r="Q90" s="370"/>
      <c r="R90" s="370"/>
      <c r="S90" s="370"/>
    </row>
    <row r="91" spans="2:19">
      <c r="B91" s="82"/>
      <c r="C91" s="370"/>
      <c r="D91" s="370"/>
      <c r="E91" s="370"/>
      <c r="F91" s="370"/>
      <c r="G91" s="370"/>
      <c r="H91" s="370"/>
      <c r="I91" s="370"/>
      <c r="J91" s="370"/>
      <c r="K91" s="370"/>
      <c r="L91" s="370"/>
      <c r="M91" s="370"/>
      <c r="N91" s="370"/>
      <c r="O91" s="370"/>
      <c r="P91" s="370"/>
      <c r="Q91" s="370"/>
      <c r="R91" s="370"/>
      <c r="S91" s="370"/>
    </row>
    <row r="92" spans="2:19">
      <c r="B92" s="82"/>
      <c r="C92" s="370"/>
      <c r="D92" s="370"/>
      <c r="E92" s="370"/>
      <c r="F92" s="370"/>
      <c r="G92" s="370"/>
      <c r="H92" s="370"/>
      <c r="I92" s="370"/>
      <c r="J92" s="370"/>
      <c r="K92" s="370"/>
      <c r="L92" s="370"/>
      <c r="M92" s="370"/>
      <c r="N92" s="370"/>
      <c r="O92" s="370"/>
      <c r="P92" s="370"/>
      <c r="Q92" s="370"/>
      <c r="R92" s="370"/>
      <c r="S92" s="370"/>
    </row>
    <row r="93" spans="2:19">
      <c r="B93" s="82"/>
      <c r="C93" s="370"/>
      <c r="D93" s="370"/>
      <c r="E93" s="370"/>
      <c r="F93" s="370"/>
      <c r="G93" s="370"/>
      <c r="H93" s="370"/>
      <c r="I93" s="370"/>
      <c r="J93" s="370"/>
      <c r="K93" s="370"/>
      <c r="L93" s="370"/>
      <c r="M93" s="370"/>
      <c r="N93" s="370"/>
      <c r="O93" s="370"/>
      <c r="P93" s="370"/>
      <c r="Q93" s="370"/>
      <c r="R93" s="370"/>
      <c r="S93" s="370"/>
    </row>
    <row r="94" spans="2:19">
      <c r="B94" s="82"/>
      <c r="C94" s="370"/>
      <c r="D94" s="370"/>
      <c r="E94" s="370"/>
      <c r="F94" s="370"/>
      <c r="G94" s="370"/>
      <c r="H94" s="370"/>
      <c r="I94" s="370"/>
      <c r="J94" s="370"/>
      <c r="K94" s="370"/>
      <c r="L94" s="370"/>
      <c r="M94" s="370"/>
      <c r="N94" s="370"/>
      <c r="O94" s="370"/>
      <c r="P94" s="370"/>
      <c r="Q94" s="370"/>
      <c r="R94" s="370"/>
      <c r="S94" s="370"/>
    </row>
    <row r="95" spans="2:19">
      <c r="B95" s="82"/>
      <c r="C95" s="370"/>
      <c r="D95" s="370"/>
      <c r="E95" s="370"/>
      <c r="F95" s="370"/>
      <c r="G95" s="370"/>
      <c r="H95" s="370"/>
      <c r="I95" s="370"/>
      <c r="J95" s="370"/>
      <c r="K95" s="370"/>
      <c r="L95" s="370"/>
      <c r="M95" s="370"/>
      <c r="N95" s="370"/>
      <c r="O95" s="370"/>
      <c r="P95" s="370"/>
      <c r="Q95" s="370"/>
      <c r="R95" s="370"/>
      <c r="S95" s="370"/>
    </row>
    <row r="96" spans="2:19">
      <c r="B96" s="82"/>
      <c r="C96" s="370"/>
      <c r="D96" s="370"/>
      <c r="E96" s="370"/>
      <c r="F96" s="370"/>
      <c r="G96" s="370"/>
      <c r="H96" s="370"/>
      <c r="I96" s="370"/>
      <c r="J96" s="370"/>
      <c r="K96" s="370"/>
      <c r="L96" s="370"/>
      <c r="M96" s="370"/>
      <c r="N96" s="370"/>
      <c r="O96" s="370"/>
      <c r="P96" s="370"/>
      <c r="Q96" s="370"/>
      <c r="R96" s="370"/>
      <c r="S96" s="370"/>
    </row>
    <row r="97" spans="2:19">
      <c r="B97" s="82"/>
      <c r="C97" s="370"/>
      <c r="D97" s="370"/>
      <c r="E97" s="370"/>
      <c r="F97" s="370"/>
      <c r="G97" s="370"/>
      <c r="H97" s="370"/>
      <c r="I97" s="370"/>
      <c r="J97" s="370"/>
      <c r="K97" s="370"/>
      <c r="L97" s="370"/>
      <c r="M97" s="370"/>
      <c r="N97" s="370"/>
      <c r="O97" s="370"/>
      <c r="P97" s="370"/>
      <c r="Q97" s="370"/>
      <c r="R97" s="370"/>
      <c r="S97" s="370"/>
    </row>
    <row r="98" spans="2:19">
      <c r="B98" s="82"/>
      <c r="C98" s="370"/>
      <c r="D98" s="370"/>
      <c r="E98" s="370"/>
      <c r="F98" s="370"/>
      <c r="G98" s="370"/>
      <c r="H98" s="370"/>
      <c r="I98" s="370"/>
      <c r="J98" s="370"/>
      <c r="K98" s="370"/>
      <c r="L98" s="370"/>
      <c r="M98" s="370"/>
      <c r="N98" s="370"/>
      <c r="O98" s="370"/>
      <c r="P98" s="370"/>
      <c r="Q98" s="370"/>
      <c r="R98" s="370"/>
      <c r="S98" s="370"/>
    </row>
    <row r="99" spans="2:19">
      <c r="B99" s="82"/>
      <c r="C99" s="370"/>
      <c r="D99" s="370"/>
      <c r="E99" s="370"/>
      <c r="F99" s="370"/>
      <c r="G99" s="370"/>
      <c r="H99" s="370"/>
      <c r="I99" s="370"/>
      <c r="J99" s="370"/>
      <c r="K99" s="370"/>
      <c r="L99" s="370"/>
      <c r="M99" s="370"/>
      <c r="N99" s="370"/>
      <c r="O99" s="370"/>
      <c r="P99" s="370"/>
      <c r="Q99" s="370"/>
      <c r="R99" s="370"/>
      <c r="S99" s="370"/>
    </row>
    <row r="100" spans="2:19">
      <c r="B100" s="82"/>
      <c r="C100" s="370"/>
      <c r="D100" s="370"/>
      <c r="E100" s="370"/>
      <c r="F100" s="370"/>
      <c r="G100" s="370"/>
      <c r="H100" s="370"/>
      <c r="I100" s="370"/>
      <c r="J100" s="370"/>
      <c r="K100" s="370"/>
      <c r="L100" s="370"/>
      <c r="M100" s="370"/>
      <c r="N100" s="370"/>
      <c r="O100" s="370"/>
      <c r="P100" s="370"/>
      <c r="Q100" s="370"/>
      <c r="R100" s="370"/>
      <c r="S100" s="370"/>
    </row>
    <row r="101" spans="2:19">
      <c r="B101" s="82"/>
      <c r="C101" s="370"/>
      <c r="D101" s="370"/>
      <c r="E101" s="370"/>
      <c r="F101" s="370"/>
      <c r="G101" s="370"/>
      <c r="H101" s="370"/>
      <c r="I101" s="370"/>
      <c r="J101" s="370"/>
      <c r="K101" s="370"/>
      <c r="L101" s="370"/>
      <c r="M101" s="370"/>
      <c r="N101" s="370"/>
      <c r="O101" s="370"/>
      <c r="P101" s="370"/>
      <c r="Q101" s="370"/>
      <c r="R101" s="370"/>
      <c r="S101" s="370"/>
    </row>
    <row r="102" spans="2:19">
      <c r="B102" s="82"/>
      <c r="C102" s="370"/>
      <c r="D102" s="370"/>
      <c r="E102" s="370"/>
      <c r="F102" s="370"/>
      <c r="G102" s="370"/>
      <c r="H102" s="370"/>
      <c r="I102" s="370"/>
      <c r="J102" s="370"/>
      <c r="K102" s="370"/>
      <c r="L102" s="370"/>
      <c r="M102" s="370"/>
      <c r="N102" s="370"/>
      <c r="O102" s="370"/>
      <c r="P102" s="370"/>
      <c r="Q102" s="370"/>
      <c r="R102" s="370"/>
      <c r="S102" s="370"/>
    </row>
    <row r="103" spans="2:19">
      <c r="B103" s="82"/>
      <c r="C103" s="370"/>
      <c r="D103" s="370"/>
      <c r="E103" s="370"/>
      <c r="F103" s="370"/>
      <c r="G103" s="370"/>
      <c r="H103" s="370"/>
      <c r="I103" s="370"/>
      <c r="J103" s="370"/>
      <c r="K103" s="370"/>
      <c r="L103" s="370"/>
      <c r="M103" s="370"/>
      <c r="N103" s="370"/>
      <c r="O103" s="370"/>
      <c r="P103" s="370"/>
      <c r="Q103" s="370"/>
      <c r="R103" s="370"/>
      <c r="S103" s="370"/>
    </row>
    <row r="104" spans="2:19">
      <c r="B104" s="82"/>
      <c r="C104" s="370"/>
      <c r="D104" s="370"/>
      <c r="E104" s="370"/>
      <c r="F104" s="370"/>
      <c r="G104" s="370"/>
      <c r="H104" s="370"/>
      <c r="I104" s="370"/>
      <c r="J104" s="370"/>
      <c r="K104" s="370"/>
      <c r="L104" s="370"/>
      <c r="M104" s="370"/>
      <c r="N104" s="370"/>
      <c r="O104" s="370"/>
      <c r="P104" s="370"/>
      <c r="Q104" s="370"/>
      <c r="R104" s="370"/>
      <c r="S104" s="370"/>
    </row>
    <row r="105" spans="2:19">
      <c r="B105" s="82"/>
      <c r="C105" s="370"/>
      <c r="D105" s="370"/>
      <c r="E105" s="370"/>
      <c r="F105" s="370"/>
      <c r="G105" s="370"/>
      <c r="H105" s="370"/>
      <c r="I105" s="370"/>
      <c r="J105" s="370"/>
      <c r="K105" s="370"/>
      <c r="L105" s="370"/>
      <c r="M105" s="370"/>
      <c r="N105" s="370"/>
      <c r="O105" s="370"/>
      <c r="P105" s="370"/>
      <c r="Q105" s="370"/>
      <c r="R105" s="370"/>
      <c r="S105" s="370"/>
    </row>
    <row r="106" spans="2:19">
      <c r="B106" s="82"/>
      <c r="C106" s="370"/>
      <c r="D106" s="370"/>
      <c r="E106" s="370"/>
      <c r="F106" s="370"/>
      <c r="G106" s="370"/>
      <c r="H106" s="370"/>
      <c r="I106" s="370"/>
      <c r="J106" s="370"/>
      <c r="K106" s="370"/>
      <c r="L106" s="370"/>
      <c r="M106" s="370"/>
      <c r="N106" s="370"/>
      <c r="O106" s="370"/>
      <c r="P106" s="370"/>
      <c r="Q106" s="370"/>
      <c r="R106" s="370"/>
      <c r="S106" s="370"/>
    </row>
    <row r="107" spans="2:19">
      <c r="B107" s="82"/>
      <c r="C107" s="370"/>
      <c r="D107" s="370"/>
      <c r="E107" s="370"/>
      <c r="F107" s="370"/>
      <c r="G107" s="370"/>
      <c r="H107" s="370"/>
      <c r="I107" s="370"/>
      <c r="J107" s="370"/>
      <c r="K107" s="370"/>
      <c r="L107" s="370"/>
      <c r="M107" s="370"/>
      <c r="N107" s="370"/>
      <c r="O107" s="370"/>
      <c r="P107" s="370"/>
      <c r="Q107" s="370"/>
      <c r="R107" s="370"/>
      <c r="S107" s="370"/>
    </row>
    <row r="108" spans="2:19">
      <c r="B108" s="82"/>
      <c r="C108" s="370"/>
      <c r="D108" s="370"/>
      <c r="E108" s="370"/>
      <c r="F108" s="370"/>
      <c r="G108" s="370"/>
      <c r="H108" s="370"/>
      <c r="I108" s="370"/>
      <c r="J108" s="370"/>
      <c r="K108" s="370"/>
      <c r="L108" s="370"/>
      <c r="M108" s="370"/>
      <c r="N108" s="370"/>
      <c r="O108" s="370"/>
      <c r="P108" s="370"/>
      <c r="Q108" s="370"/>
      <c r="R108" s="370"/>
      <c r="S108" s="370"/>
    </row>
    <row r="109" spans="2:19">
      <c r="B109" s="82"/>
      <c r="C109" s="371"/>
      <c r="D109" s="371"/>
      <c r="E109" s="371"/>
      <c r="F109" s="371"/>
      <c r="G109" s="371"/>
      <c r="H109" s="371"/>
      <c r="I109" s="371"/>
      <c r="J109" s="371"/>
      <c r="K109" s="371"/>
      <c r="L109" s="371"/>
      <c r="M109" s="371"/>
      <c r="N109" s="371"/>
      <c r="O109" s="371"/>
      <c r="P109" s="371"/>
      <c r="Q109" s="371"/>
      <c r="R109" s="371"/>
      <c r="S109" s="371"/>
    </row>
    <row r="110" spans="2:19">
      <c r="B110" s="82"/>
      <c r="C110" s="370"/>
      <c r="D110" s="370"/>
      <c r="E110" s="370"/>
      <c r="F110" s="370"/>
      <c r="G110" s="370"/>
      <c r="H110" s="370"/>
      <c r="I110" s="370"/>
      <c r="J110" s="370"/>
      <c r="K110" s="370"/>
      <c r="L110" s="370"/>
      <c r="M110" s="370"/>
      <c r="N110" s="370"/>
      <c r="O110" s="370"/>
      <c r="P110" s="370"/>
      <c r="Q110" s="370"/>
      <c r="R110" s="370"/>
      <c r="S110" s="370"/>
    </row>
    <row r="111" spans="2:19">
      <c r="B111" s="82"/>
      <c r="C111" s="371"/>
      <c r="D111" s="371"/>
      <c r="E111" s="371"/>
      <c r="F111" s="371"/>
      <c r="G111" s="371"/>
      <c r="H111" s="371"/>
      <c r="I111" s="371"/>
      <c r="J111" s="371"/>
      <c r="K111" s="371"/>
      <c r="L111" s="371"/>
      <c r="M111" s="371"/>
      <c r="N111" s="371"/>
      <c r="O111" s="371"/>
      <c r="P111" s="371"/>
      <c r="Q111" s="371"/>
      <c r="R111" s="371"/>
      <c r="S111" s="371"/>
    </row>
    <row r="112" spans="2:19">
      <c r="B112" s="82"/>
    </row>
    <row r="113" spans="2:2">
      <c r="B113" s="82"/>
    </row>
    <row r="114" spans="2:2">
      <c r="B114" s="82"/>
    </row>
    <row r="115" spans="2:2">
      <c r="B115" s="82"/>
    </row>
    <row r="116" spans="2:2">
      <c r="B116" s="82"/>
    </row>
    <row r="117" spans="2:2">
      <c r="B117" s="82"/>
    </row>
    <row r="118" spans="2:2">
      <c r="B118" s="82"/>
    </row>
    <row r="119" spans="2:2">
      <c r="B119" s="82"/>
    </row>
    <row r="120" spans="2:2">
      <c r="B120" s="82"/>
    </row>
    <row r="121" spans="2:2">
      <c r="B121" s="82"/>
    </row>
    <row r="122" spans="2:2">
      <c r="B122" s="82"/>
    </row>
    <row r="123" spans="2:2">
      <c r="B123" s="82"/>
    </row>
    <row r="124" spans="2:2">
      <c r="B124" s="82"/>
    </row>
    <row r="125" spans="2:2">
      <c r="B125" s="82"/>
    </row>
    <row r="126" spans="2:2">
      <c r="B126" s="82"/>
    </row>
    <row r="127" spans="2:2">
      <c r="B127" s="82"/>
    </row>
    <row r="128" spans="2:2">
      <c r="B128" s="82"/>
    </row>
    <row r="129" spans="2:2">
      <c r="B129" s="82"/>
    </row>
    <row r="130" spans="2:2">
      <c r="B130" s="82"/>
    </row>
    <row r="131" spans="2:2">
      <c r="B131" s="82"/>
    </row>
    <row r="132" spans="2:2">
      <c r="B132" s="82"/>
    </row>
    <row r="133" spans="2:2">
      <c r="B133" s="82"/>
    </row>
    <row r="134" spans="2:2">
      <c r="B134" s="82"/>
    </row>
    <row r="135" spans="2:2">
      <c r="B135" s="82"/>
    </row>
    <row r="136" spans="2:2">
      <c r="B136" s="82"/>
    </row>
    <row r="137" spans="2:2">
      <c r="B137" s="82"/>
    </row>
    <row r="138" spans="2:2">
      <c r="B138" s="82"/>
    </row>
    <row r="139" spans="2:2">
      <c r="B139" s="82"/>
    </row>
    <row r="140" spans="2:2">
      <c r="B140" s="82"/>
    </row>
    <row r="141" spans="2:2">
      <c r="B141" s="82"/>
    </row>
    <row r="142" spans="2:2">
      <c r="B142" s="82"/>
    </row>
    <row r="143" spans="2:2">
      <c r="B143" s="82"/>
    </row>
    <row r="144" spans="2:2">
      <c r="B144" s="82"/>
    </row>
    <row r="145" spans="2:2">
      <c r="B145" s="82"/>
    </row>
    <row r="146" spans="2:2">
      <c r="B146" s="82"/>
    </row>
    <row r="147" spans="2:2">
      <c r="B147" s="82"/>
    </row>
    <row r="148" spans="2:2">
      <c r="B148" s="82"/>
    </row>
    <row r="149" spans="2:2">
      <c r="B149" s="82"/>
    </row>
    <row r="150" spans="2:2">
      <c r="B150" s="82"/>
    </row>
    <row r="151" spans="2:2">
      <c r="B151" s="82"/>
    </row>
    <row r="152" spans="2:2">
      <c r="B152" s="82"/>
    </row>
    <row r="153" spans="2:2">
      <c r="B153" s="82"/>
    </row>
    <row r="154" spans="2:2">
      <c r="B154" s="82"/>
    </row>
    <row r="155" spans="2:2">
      <c r="B155" s="82"/>
    </row>
    <row r="156" spans="2:2">
      <c r="B156" s="82"/>
    </row>
    <row r="157" spans="2:2">
      <c r="B157" s="82"/>
    </row>
    <row r="158" spans="2:2">
      <c r="B158" s="82"/>
    </row>
    <row r="159" spans="2:2">
      <c r="B159" s="82"/>
    </row>
    <row r="160" spans="2:2">
      <c r="B160" s="82"/>
    </row>
    <row r="161" spans="2:2">
      <c r="B161" s="82"/>
    </row>
    <row r="162" spans="2:2">
      <c r="B162" s="82"/>
    </row>
    <row r="163" spans="2:2">
      <c r="B163" s="82"/>
    </row>
    <row r="164" spans="2:2">
      <c r="B164" s="82"/>
    </row>
    <row r="165" spans="2:2">
      <c r="B165" s="82"/>
    </row>
    <row r="166" spans="2:2">
      <c r="B166" s="82"/>
    </row>
    <row r="167" spans="2:2">
      <c r="B167" s="82"/>
    </row>
    <row r="168" spans="2:2">
      <c r="B168" s="82"/>
    </row>
    <row r="169" spans="2:2">
      <c r="B169" s="82"/>
    </row>
    <row r="170" spans="2:2">
      <c r="B170" s="82"/>
    </row>
    <row r="171" spans="2:2">
      <c r="B171" s="82"/>
    </row>
    <row r="172" spans="2:2">
      <c r="B172" s="82"/>
    </row>
    <row r="173" spans="2:2">
      <c r="B173" s="82"/>
    </row>
    <row r="174" spans="2:2">
      <c r="B174" s="82"/>
    </row>
    <row r="175" spans="2:2">
      <c r="B175" s="82"/>
    </row>
    <row r="176" spans="2:2">
      <c r="B176" s="82"/>
    </row>
    <row r="177" spans="2:2">
      <c r="B177" s="82"/>
    </row>
    <row r="178" spans="2:2">
      <c r="B178" s="82"/>
    </row>
    <row r="179" spans="2:2">
      <c r="B179" s="82"/>
    </row>
    <row r="180" spans="2:2">
      <c r="B180" s="82"/>
    </row>
    <row r="181" spans="2:2">
      <c r="B181" s="82"/>
    </row>
    <row r="182" spans="2:2">
      <c r="B182" s="82"/>
    </row>
    <row r="183" spans="2:2">
      <c r="B183" s="82"/>
    </row>
    <row r="184" spans="2:2">
      <c r="B184" s="82"/>
    </row>
    <row r="185" spans="2:2">
      <c r="B185" s="82"/>
    </row>
    <row r="186" spans="2:2">
      <c r="B186" s="82"/>
    </row>
    <row r="187" spans="2:2">
      <c r="B187" s="82"/>
    </row>
    <row r="188" spans="2:2">
      <c r="B188" s="82"/>
    </row>
    <row r="189" spans="2:2">
      <c r="B189" s="82"/>
    </row>
    <row r="190" spans="2:2">
      <c r="B190" s="82"/>
    </row>
    <row r="191" spans="2:2">
      <c r="B191" s="82"/>
    </row>
    <row r="192" spans="2:2">
      <c r="B192" s="82"/>
    </row>
    <row r="193" spans="2:2">
      <c r="B193" s="82"/>
    </row>
  </sheetData>
  <mergeCells count="1">
    <mergeCell ref="J2:K2"/>
  </mergeCells>
  <phoneticPr fontId="0" type="noConversion"/>
  <pageMargins left="0.78740157480314965" right="0.19685039370078741" top="0.78740157480314965" bottom="0.39370078740157483" header="0.11811023622047245" footer="0.11811023622047245"/>
  <pageSetup paperSize="9" scale="70" orientation="portrait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6"/>
  <dimension ref="A1:W1664"/>
  <sheetViews>
    <sheetView workbookViewId="0"/>
  </sheetViews>
  <sheetFormatPr baseColWidth="10" defaultRowHeight="11.25"/>
  <cols>
    <col min="1" max="1" width="3.85546875" style="21" customWidth="1"/>
    <col min="2" max="2" width="8.140625" style="21" customWidth="1"/>
    <col min="3" max="3" width="52.7109375" style="21" customWidth="1"/>
    <col min="4" max="21" width="11.7109375" style="21" customWidth="1"/>
    <col min="22" max="16384" width="11.42578125" style="21"/>
  </cols>
  <sheetData>
    <row r="1" spans="1:22" s="24" customFormat="1" ht="25.5" customHeight="1">
      <c r="A1" s="34" t="s">
        <v>1128</v>
      </c>
      <c r="B1" s="82"/>
      <c r="C1" s="82"/>
      <c r="D1" s="505"/>
      <c r="E1" s="506"/>
      <c r="F1" s="505"/>
      <c r="G1" s="506"/>
      <c r="H1" s="505"/>
      <c r="I1" s="405"/>
      <c r="J1" s="405"/>
      <c r="K1" s="295"/>
      <c r="L1" s="509"/>
      <c r="M1" s="509"/>
      <c r="N1" s="509"/>
      <c r="O1" s="509"/>
      <c r="P1" s="509"/>
      <c r="Q1" s="509"/>
      <c r="R1" s="509"/>
      <c r="S1" s="509"/>
      <c r="T1" s="509"/>
      <c r="U1" s="509"/>
    </row>
    <row r="2" spans="1:22" s="24" customFormat="1" ht="15.75" customHeight="1">
      <c r="A2" s="753" t="s">
        <v>53</v>
      </c>
      <c r="B2" s="754"/>
      <c r="C2" s="114"/>
      <c r="D2" s="505"/>
      <c r="E2" s="506"/>
      <c r="F2" s="505"/>
      <c r="G2" s="506"/>
      <c r="H2" s="496"/>
      <c r="I2" s="495"/>
      <c r="J2" s="183"/>
      <c r="K2" s="507"/>
      <c r="L2" s="508"/>
      <c r="M2" s="495"/>
      <c r="N2" s="505"/>
      <c r="O2" s="505"/>
      <c r="P2" s="505"/>
      <c r="Q2" s="496"/>
      <c r="R2" s="495"/>
      <c r="S2" s="495"/>
      <c r="T2" s="495"/>
      <c r="U2" s="495"/>
    </row>
    <row r="3" spans="1:22" ht="9.9499999999999993" customHeight="1">
      <c r="C3" s="27"/>
      <c r="D3" s="494"/>
      <c r="E3" s="494"/>
      <c r="F3" s="494"/>
      <c r="G3" s="494"/>
      <c r="H3" s="494"/>
      <c r="I3" s="494"/>
      <c r="J3" s="494"/>
      <c r="K3" s="494"/>
      <c r="L3" s="494"/>
      <c r="M3" s="494"/>
      <c r="N3" s="494"/>
      <c r="O3" s="494"/>
      <c r="P3" s="494"/>
      <c r="Q3" s="494"/>
      <c r="R3" s="494"/>
      <c r="S3" s="494"/>
      <c r="T3" s="494"/>
      <c r="U3" s="494"/>
    </row>
    <row r="4" spans="1:22" s="28" customFormat="1" ht="30" customHeight="1">
      <c r="A4" s="44" t="s">
        <v>781</v>
      </c>
      <c r="B4" s="45" t="s">
        <v>580</v>
      </c>
      <c r="C4" s="45" t="s">
        <v>58</v>
      </c>
      <c r="D4" s="45">
        <v>1995</v>
      </c>
      <c r="E4" s="47">
        <v>1996</v>
      </c>
      <c r="F4" s="47">
        <v>1997</v>
      </c>
      <c r="G4" s="45">
        <v>1998</v>
      </c>
      <c r="H4" s="46">
        <v>1999</v>
      </c>
      <c r="I4" s="45">
        <v>2000</v>
      </c>
      <c r="J4" s="47">
        <v>2001</v>
      </c>
      <c r="K4" s="46">
        <v>2002</v>
      </c>
      <c r="L4" s="45">
        <v>2003</v>
      </c>
      <c r="M4" s="45">
        <v>2004</v>
      </c>
      <c r="N4" s="46">
        <v>2005</v>
      </c>
      <c r="O4" s="45">
        <v>2006</v>
      </c>
      <c r="P4" s="46">
        <v>2007</v>
      </c>
      <c r="Q4" s="45">
        <v>2008</v>
      </c>
      <c r="R4" s="46">
        <v>2009</v>
      </c>
      <c r="S4" s="45">
        <v>2010</v>
      </c>
      <c r="T4" s="46">
        <v>2011</v>
      </c>
      <c r="U4" s="46">
        <v>2012</v>
      </c>
    </row>
    <row r="5" spans="1:22" s="361" customFormat="1" ht="5.0999999999999996" customHeight="1">
      <c r="A5" s="251"/>
      <c r="B5" s="318"/>
      <c r="C5" s="321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18"/>
      <c r="Q5" s="318"/>
      <c r="R5" s="318"/>
      <c r="S5" s="318"/>
      <c r="T5" s="318"/>
      <c r="U5" s="318"/>
    </row>
    <row r="6" spans="1:22" s="52" customFormat="1" ht="12.75" customHeight="1">
      <c r="A6" s="79">
        <v>1</v>
      </c>
      <c r="B6" s="98" t="s">
        <v>178</v>
      </c>
      <c r="C6" s="385" t="s">
        <v>332</v>
      </c>
      <c r="D6" s="589">
        <v>229896.93656195496</v>
      </c>
      <c r="E6" s="589">
        <v>189678.43011758963</v>
      </c>
      <c r="F6" s="589">
        <v>165948.84615978794</v>
      </c>
      <c r="G6" s="589">
        <v>199332.45934693015</v>
      </c>
      <c r="H6" s="589">
        <v>148017.79191144652</v>
      </c>
      <c r="I6" s="589">
        <v>148019.21145057416</v>
      </c>
      <c r="J6" s="589">
        <v>149531.02878249832</v>
      </c>
      <c r="K6" s="589">
        <v>146908.0469171264</v>
      </c>
      <c r="L6" s="589">
        <v>140177.76568620582</v>
      </c>
      <c r="M6" s="589">
        <v>138897.93906699007</v>
      </c>
      <c r="N6" s="589">
        <v>142643.01660883919</v>
      </c>
      <c r="O6" s="589">
        <v>146751.87384349408</v>
      </c>
      <c r="P6" s="589">
        <v>142244.22348672285</v>
      </c>
      <c r="Q6" s="589">
        <v>147634.5014663857</v>
      </c>
      <c r="R6" s="589">
        <v>156025.054132096</v>
      </c>
      <c r="S6" s="589">
        <v>181288.14299992486</v>
      </c>
      <c r="T6" s="589">
        <v>177654.47952963153</v>
      </c>
      <c r="U6" s="589">
        <v>188136.34006892479</v>
      </c>
    </row>
    <row r="7" spans="1:22" s="52" customFormat="1" ht="12.75" customHeight="1">
      <c r="A7" s="79">
        <v>2</v>
      </c>
      <c r="B7" s="386" t="s">
        <v>762</v>
      </c>
      <c r="C7" s="387" t="s">
        <v>333</v>
      </c>
      <c r="D7" s="589">
        <v>224869.66307225052</v>
      </c>
      <c r="E7" s="589">
        <v>184905.51943970216</v>
      </c>
      <c r="F7" s="589">
        <v>161602.62865168904</v>
      </c>
      <c r="G7" s="589">
        <v>194869.17792297463</v>
      </c>
      <c r="H7" s="589">
        <v>143705.64660630765</v>
      </c>
      <c r="I7" s="589">
        <v>143451.20242902156</v>
      </c>
      <c r="J7" s="589">
        <v>145732.25045053105</v>
      </c>
      <c r="K7" s="589">
        <v>143205.5171665927</v>
      </c>
      <c r="L7" s="589">
        <v>136556.66217026964</v>
      </c>
      <c r="M7" s="589">
        <v>135317.64301076648</v>
      </c>
      <c r="N7" s="589">
        <v>138586.95843343149</v>
      </c>
      <c r="O7" s="589">
        <v>142580.72690119434</v>
      </c>
      <c r="P7" s="589">
        <v>137665.19741990679</v>
      </c>
      <c r="Q7" s="589">
        <v>143043.87997530744</v>
      </c>
      <c r="R7" s="589">
        <v>151284.89459417522</v>
      </c>
      <c r="S7" s="589">
        <v>176512.95376329974</v>
      </c>
      <c r="T7" s="589">
        <v>173147.77035954318</v>
      </c>
      <c r="U7" s="589">
        <v>183627.70567393469</v>
      </c>
    </row>
    <row r="8" spans="1:22" s="52" customFormat="1" ht="12.75" customHeight="1">
      <c r="A8" s="79">
        <v>3</v>
      </c>
      <c r="B8" s="386" t="s">
        <v>763</v>
      </c>
      <c r="C8" s="387" t="s">
        <v>334</v>
      </c>
      <c r="D8" s="589">
        <v>3243.3198658495971</v>
      </c>
      <c r="E8" s="589">
        <v>2910.9246082446384</v>
      </c>
      <c r="F8" s="589">
        <v>2770.5680883351661</v>
      </c>
      <c r="G8" s="589">
        <v>2712.8463737992852</v>
      </c>
      <c r="H8" s="589">
        <v>2771.5602593479734</v>
      </c>
      <c r="I8" s="589">
        <v>2704.1871878415213</v>
      </c>
      <c r="J8" s="589">
        <v>2280.4040608780269</v>
      </c>
      <c r="K8" s="589">
        <v>2175.4976723091113</v>
      </c>
      <c r="L8" s="589">
        <v>2133.6282217670273</v>
      </c>
      <c r="M8" s="589">
        <v>2080.6912537881308</v>
      </c>
      <c r="N8" s="589">
        <v>2570.9413016177091</v>
      </c>
      <c r="O8" s="589">
        <v>2669.1931947207704</v>
      </c>
      <c r="P8" s="589">
        <v>2991.8846035760471</v>
      </c>
      <c r="Q8" s="589">
        <v>2974.8706953148044</v>
      </c>
      <c r="R8" s="589">
        <v>3046.5226334345784</v>
      </c>
      <c r="S8" s="589">
        <v>3078.1510487207006</v>
      </c>
      <c r="T8" s="589">
        <v>2904.2940623743657</v>
      </c>
      <c r="U8" s="589">
        <v>2896.1695844388892</v>
      </c>
    </row>
    <row r="9" spans="1:22" s="52" customFormat="1" ht="12.75" customHeight="1">
      <c r="A9" s="79">
        <v>4</v>
      </c>
      <c r="B9" s="386" t="s">
        <v>179</v>
      </c>
      <c r="C9" s="387" t="s">
        <v>335</v>
      </c>
      <c r="D9" s="589">
        <v>1783.9536238548533</v>
      </c>
      <c r="E9" s="589">
        <v>1861.98606964283</v>
      </c>
      <c r="F9" s="589">
        <v>1575.6494197637385</v>
      </c>
      <c r="G9" s="589">
        <v>1750.4350501562405</v>
      </c>
      <c r="H9" s="589">
        <v>1540.5850457908805</v>
      </c>
      <c r="I9" s="589">
        <v>1863.8218337110852</v>
      </c>
      <c r="J9" s="589">
        <v>1518.3742710892466</v>
      </c>
      <c r="K9" s="589">
        <v>1527.0320782245783</v>
      </c>
      <c r="L9" s="589">
        <v>1487.4752941691518</v>
      </c>
      <c r="M9" s="589">
        <v>1499.6048024354691</v>
      </c>
      <c r="N9" s="589">
        <v>1485.1168737899984</v>
      </c>
      <c r="O9" s="589">
        <v>1501.953747578963</v>
      </c>
      <c r="P9" s="589">
        <v>1587.141463240041</v>
      </c>
      <c r="Q9" s="589">
        <v>1615.7507957634487</v>
      </c>
      <c r="R9" s="589">
        <v>1693.6369044862331</v>
      </c>
      <c r="S9" s="589">
        <v>1697.0381879044244</v>
      </c>
      <c r="T9" s="589">
        <v>1602.4151077139859</v>
      </c>
      <c r="U9" s="589">
        <v>1612.4648105511978</v>
      </c>
      <c r="V9" s="20"/>
    </row>
    <row r="10" spans="1:22" s="52" customFormat="1" ht="12.75" customHeight="1">
      <c r="A10" s="79">
        <v>5</v>
      </c>
      <c r="B10" s="98" t="s">
        <v>181</v>
      </c>
      <c r="C10" s="385" t="s">
        <v>336</v>
      </c>
      <c r="D10" s="589">
        <v>339303.73921959015</v>
      </c>
      <c r="E10" s="589">
        <v>319659.23063646775</v>
      </c>
      <c r="F10" s="589">
        <v>268190.44249839988</v>
      </c>
      <c r="G10" s="589">
        <v>227119.53400073943</v>
      </c>
      <c r="H10" s="589">
        <v>212644.86461381958</v>
      </c>
      <c r="I10" s="589">
        <v>90368.001524183463</v>
      </c>
      <c r="J10" s="589">
        <v>87744.264676160761</v>
      </c>
      <c r="K10" s="589">
        <v>85241.619376935967</v>
      </c>
      <c r="L10" s="589">
        <v>82339.372096697247</v>
      </c>
      <c r="M10" s="589">
        <v>98260.55557530238</v>
      </c>
      <c r="N10" s="589">
        <v>90083.531772032264</v>
      </c>
      <c r="O10" s="589">
        <v>82007.533405285474</v>
      </c>
      <c r="P10" s="589">
        <v>76044.314063668775</v>
      </c>
      <c r="Q10" s="589">
        <v>81985.712760850845</v>
      </c>
      <c r="R10" s="589">
        <v>78223.033414563572</v>
      </c>
      <c r="S10" s="589">
        <v>77453.393938006571</v>
      </c>
      <c r="T10" s="589">
        <v>96172.081155160879</v>
      </c>
      <c r="U10" s="589">
        <v>67752.873677710944</v>
      </c>
    </row>
    <row r="11" spans="1:22" s="52" customFormat="1" ht="12.75" customHeight="1">
      <c r="A11" s="79">
        <v>6</v>
      </c>
      <c r="B11" s="386" t="s">
        <v>764</v>
      </c>
      <c r="C11" s="387" t="s">
        <v>29</v>
      </c>
      <c r="D11" s="589">
        <v>275990.06345854182</v>
      </c>
      <c r="E11" s="589">
        <v>256445.85625710449</v>
      </c>
      <c r="F11" s="589">
        <v>220133.71891268186</v>
      </c>
      <c r="G11" s="589">
        <v>179009.89175801844</v>
      </c>
      <c r="H11" s="589">
        <v>163058.98621411429</v>
      </c>
      <c r="I11" s="589">
        <v>43987.22779877235</v>
      </c>
      <c r="J11" s="589">
        <v>41525.297063859434</v>
      </c>
      <c r="K11" s="589">
        <v>42727.596230833515</v>
      </c>
      <c r="L11" s="589">
        <v>50759.569049043974</v>
      </c>
      <c r="M11" s="589">
        <v>57926.081135047425</v>
      </c>
      <c r="N11" s="589">
        <v>51732.406802300597</v>
      </c>
      <c r="O11" s="589">
        <v>50467.142972565765</v>
      </c>
      <c r="P11" s="589">
        <v>45525.633012059487</v>
      </c>
      <c r="Q11" s="589">
        <v>46187.584205343606</v>
      </c>
      <c r="R11" s="589">
        <v>47340.942431169111</v>
      </c>
      <c r="S11" s="589">
        <v>46058.153438721674</v>
      </c>
      <c r="T11" s="589">
        <v>67137.53038339944</v>
      </c>
      <c r="U11" s="589">
        <v>40612.979562952438</v>
      </c>
    </row>
    <row r="12" spans="1:22" s="52" customFormat="1" ht="12.75" customHeight="1">
      <c r="A12" s="79">
        <v>7</v>
      </c>
      <c r="B12" s="386" t="s">
        <v>182</v>
      </c>
      <c r="C12" s="387" t="s">
        <v>337</v>
      </c>
      <c r="D12" s="589">
        <v>21592.557706881144</v>
      </c>
      <c r="E12" s="589">
        <v>26457.042398969257</v>
      </c>
      <c r="F12" s="589">
        <v>24265.135300932816</v>
      </c>
      <c r="G12" s="589">
        <v>25023.32950385621</v>
      </c>
      <c r="H12" s="589">
        <v>24370.184156800013</v>
      </c>
      <c r="I12" s="589">
        <v>23670.941316749628</v>
      </c>
      <c r="J12" s="589">
        <v>22582.489150562775</v>
      </c>
      <c r="K12" s="589">
        <v>20300.287024249352</v>
      </c>
      <c r="L12" s="589">
        <v>10231.913550635922</v>
      </c>
      <c r="M12" s="589">
        <v>11518.403645306209</v>
      </c>
      <c r="N12" s="589">
        <v>17081.920565099143</v>
      </c>
      <c r="O12" s="589">
        <v>11254.616302315084</v>
      </c>
      <c r="P12" s="589">
        <v>10426.866313421702</v>
      </c>
      <c r="Q12" s="589">
        <v>10470.559223130898</v>
      </c>
      <c r="R12" s="589">
        <v>10857.09354725611</v>
      </c>
      <c r="S12" s="589">
        <v>11200.754567578851</v>
      </c>
      <c r="T12" s="589">
        <v>11405.955764445704</v>
      </c>
      <c r="U12" s="589">
        <v>11048.982470982603</v>
      </c>
    </row>
    <row r="13" spans="1:22" s="52" customFormat="1" ht="12.75" customHeight="1">
      <c r="A13" s="79">
        <v>8</v>
      </c>
      <c r="B13" s="386" t="s">
        <v>183</v>
      </c>
      <c r="C13" s="387" t="s">
        <v>338</v>
      </c>
      <c r="D13" s="589">
        <v>41721.118054167193</v>
      </c>
      <c r="E13" s="589">
        <v>36756.331980394025</v>
      </c>
      <c r="F13" s="589">
        <v>23791.588284785219</v>
      </c>
      <c r="G13" s="589">
        <v>23086.312738864763</v>
      </c>
      <c r="H13" s="589">
        <v>25215.694242905276</v>
      </c>
      <c r="I13" s="589">
        <v>22709.832408661488</v>
      </c>
      <c r="J13" s="589">
        <v>23636.478461738545</v>
      </c>
      <c r="K13" s="589">
        <v>22213.736121853108</v>
      </c>
      <c r="L13" s="589">
        <v>21347.889497017346</v>
      </c>
      <c r="M13" s="589">
        <v>28816.070794948737</v>
      </c>
      <c r="N13" s="589">
        <v>21269.204404632539</v>
      </c>
      <c r="O13" s="589">
        <v>20285.774130404625</v>
      </c>
      <c r="P13" s="589">
        <v>20091.81473818759</v>
      </c>
      <c r="Q13" s="589">
        <v>25327.569332376344</v>
      </c>
      <c r="R13" s="589">
        <v>20024.99743613835</v>
      </c>
      <c r="S13" s="589">
        <v>20194.485931706047</v>
      </c>
      <c r="T13" s="589">
        <v>17628.595007315729</v>
      </c>
      <c r="U13" s="589">
        <v>16090.9116437759</v>
      </c>
    </row>
    <row r="14" spans="1:22" s="52" customFormat="1" ht="12.75" customHeight="1">
      <c r="A14" s="79">
        <v>9</v>
      </c>
      <c r="B14" s="98" t="s">
        <v>184</v>
      </c>
      <c r="C14" s="385" t="s">
        <v>56</v>
      </c>
      <c r="D14" s="589">
        <v>9436203.9761819188</v>
      </c>
      <c r="E14" s="589">
        <v>9429900.7316897064</v>
      </c>
      <c r="F14" s="589">
        <v>9308661.501430748</v>
      </c>
      <c r="G14" s="589">
        <v>9563670.5543943141</v>
      </c>
      <c r="H14" s="589">
        <v>9339566.5540933497</v>
      </c>
      <c r="I14" s="589">
        <v>9735799.5712666642</v>
      </c>
      <c r="J14" s="589">
        <v>9469111.0043168291</v>
      </c>
      <c r="K14" s="589">
        <v>9432170.9485232625</v>
      </c>
      <c r="L14" s="589">
        <v>9738128.9757387098</v>
      </c>
      <c r="M14" s="589">
        <v>10027324.255849855</v>
      </c>
      <c r="N14" s="589">
        <v>10233510.222371837</v>
      </c>
      <c r="O14" s="589">
        <v>10151382.701757686</v>
      </c>
      <c r="P14" s="589">
        <v>10111639.282965487</v>
      </c>
      <c r="Q14" s="589">
        <v>9870638.0363100003</v>
      </c>
      <c r="R14" s="589">
        <v>9009802.2890416328</v>
      </c>
      <c r="S14" s="589">
        <v>9276697.2872016355</v>
      </c>
      <c r="T14" s="589">
        <v>9275885.5859812703</v>
      </c>
      <c r="U14" s="589">
        <v>9097896.3729291856</v>
      </c>
    </row>
    <row r="15" spans="1:22" s="52" customFormat="1" ht="12.75" customHeight="1">
      <c r="A15" s="79">
        <v>10</v>
      </c>
      <c r="B15" s="386" t="s">
        <v>185</v>
      </c>
      <c r="C15" s="387" t="s">
        <v>339</v>
      </c>
      <c r="D15" s="589">
        <v>226644.91976446036</v>
      </c>
      <c r="E15" s="589">
        <v>231070.6411773088</v>
      </c>
      <c r="F15" s="589">
        <v>225132.37848380359</v>
      </c>
      <c r="G15" s="589">
        <v>226816.25051743808</v>
      </c>
      <c r="H15" s="589">
        <v>227689.3771392286</v>
      </c>
      <c r="I15" s="589">
        <v>220740.58592989182</v>
      </c>
      <c r="J15" s="589">
        <v>225674.79730136972</v>
      </c>
      <c r="K15" s="589">
        <v>223122.35312570582</v>
      </c>
      <c r="L15" s="589">
        <v>227864.85879191058</v>
      </c>
      <c r="M15" s="589">
        <v>224960.95255951249</v>
      </c>
      <c r="N15" s="589">
        <v>224602.32678189653</v>
      </c>
      <c r="O15" s="589">
        <v>223953.97735531596</v>
      </c>
      <c r="P15" s="589">
        <v>223055.09394669172</v>
      </c>
      <c r="Q15" s="589">
        <v>219869.0807085266</v>
      </c>
      <c r="R15" s="589">
        <v>217981.41463802685</v>
      </c>
      <c r="S15" s="589">
        <v>227268.85466229633</v>
      </c>
      <c r="T15" s="589">
        <v>222611.2884027455</v>
      </c>
      <c r="U15" s="589">
        <v>225161.34759619972</v>
      </c>
    </row>
    <row r="16" spans="1:22" s="52" customFormat="1" ht="12.75" customHeight="1">
      <c r="A16" s="79">
        <v>11</v>
      </c>
      <c r="B16" s="98" t="s">
        <v>186</v>
      </c>
      <c r="C16" s="387" t="s">
        <v>340</v>
      </c>
      <c r="D16" s="589">
        <v>64290.412895355388</v>
      </c>
      <c r="E16" s="589">
        <v>63770.762482020087</v>
      </c>
      <c r="F16" s="589">
        <v>59722.63495921588</v>
      </c>
      <c r="G16" s="589">
        <v>57736.789888332154</v>
      </c>
      <c r="H16" s="589">
        <v>52829.26180815565</v>
      </c>
      <c r="I16" s="589">
        <v>54466.158217199161</v>
      </c>
      <c r="J16" s="589">
        <v>53841.522442186797</v>
      </c>
      <c r="K16" s="589">
        <v>44136.241408734924</v>
      </c>
      <c r="L16" s="589">
        <v>45256.457915403313</v>
      </c>
      <c r="M16" s="589">
        <v>40926.858023345143</v>
      </c>
      <c r="N16" s="589">
        <v>40866.608970869514</v>
      </c>
      <c r="O16" s="589">
        <v>35192.176651712885</v>
      </c>
      <c r="P16" s="589">
        <v>33617.945569031224</v>
      </c>
      <c r="Q16" s="589">
        <v>31113.663632891214</v>
      </c>
      <c r="R16" s="589">
        <v>25787.640555669932</v>
      </c>
      <c r="S16" s="589">
        <v>28361.388780776229</v>
      </c>
      <c r="T16" s="589">
        <v>26899.221534651377</v>
      </c>
      <c r="U16" s="589">
        <v>24207.46897092315</v>
      </c>
    </row>
    <row r="17" spans="1:21" s="52" customFormat="1" ht="12.75" customHeight="1">
      <c r="A17" s="79">
        <v>12</v>
      </c>
      <c r="B17" s="98">
        <v>16</v>
      </c>
      <c r="C17" s="387" t="s">
        <v>341</v>
      </c>
      <c r="D17" s="589">
        <v>39670.423248194689</v>
      </c>
      <c r="E17" s="589">
        <v>39520.41485760871</v>
      </c>
      <c r="F17" s="589">
        <v>37796.226037015324</v>
      </c>
      <c r="G17" s="589">
        <v>40325.258822502081</v>
      </c>
      <c r="H17" s="589">
        <v>41540.36276046581</v>
      </c>
      <c r="I17" s="589">
        <v>45024.676061014259</v>
      </c>
      <c r="J17" s="589">
        <v>43560.928963640021</v>
      </c>
      <c r="K17" s="589">
        <v>39786.226664035879</v>
      </c>
      <c r="L17" s="589">
        <v>53041.509277295663</v>
      </c>
      <c r="M17" s="589">
        <v>64248.784981204524</v>
      </c>
      <c r="N17" s="589">
        <v>65670.545935813745</v>
      </c>
      <c r="O17" s="589">
        <v>61663.894584473637</v>
      </c>
      <c r="P17" s="589">
        <v>67664.454975997287</v>
      </c>
      <c r="Q17" s="589">
        <v>69291.785999233849</v>
      </c>
      <c r="R17" s="589">
        <v>71892.138614902302</v>
      </c>
      <c r="S17" s="589">
        <v>88083.860872497768</v>
      </c>
      <c r="T17" s="589">
        <v>91669.673061133479</v>
      </c>
      <c r="U17" s="589">
        <v>68321.016841720673</v>
      </c>
    </row>
    <row r="18" spans="1:21" s="52" customFormat="1" ht="12.75" customHeight="1">
      <c r="A18" s="79">
        <v>13</v>
      </c>
      <c r="B18" s="98">
        <v>17</v>
      </c>
      <c r="C18" s="387" t="s">
        <v>187</v>
      </c>
      <c r="D18" s="589">
        <v>176073.53204355913</v>
      </c>
      <c r="E18" s="589">
        <v>168208.50680748903</v>
      </c>
      <c r="F18" s="589">
        <v>170922.87525314849</v>
      </c>
      <c r="G18" s="589">
        <v>163641.04549666229</v>
      </c>
      <c r="H18" s="589">
        <v>175548.41101098014</v>
      </c>
      <c r="I18" s="589">
        <v>180806.41218869414</v>
      </c>
      <c r="J18" s="589">
        <v>177056.4253327417</v>
      </c>
      <c r="K18" s="589">
        <v>170608.24520444957</v>
      </c>
      <c r="L18" s="589">
        <v>198205.25861583042</v>
      </c>
      <c r="M18" s="589">
        <v>199272.47033158917</v>
      </c>
      <c r="N18" s="589">
        <v>303695.83845973329</v>
      </c>
      <c r="O18" s="589">
        <v>225286.51955643782</v>
      </c>
      <c r="P18" s="589">
        <v>244073.67974921441</v>
      </c>
      <c r="Q18" s="589">
        <v>235177.20206856611</v>
      </c>
      <c r="R18" s="589">
        <v>226690.76627407168</v>
      </c>
      <c r="S18" s="589">
        <v>248988.01090912093</v>
      </c>
      <c r="T18" s="589">
        <v>239395.90367661783</v>
      </c>
      <c r="U18" s="589">
        <v>229984.06279238945</v>
      </c>
    </row>
    <row r="19" spans="1:21" s="52" customFormat="1" ht="12.75" customHeight="1">
      <c r="A19" s="79">
        <v>14</v>
      </c>
      <c r="B19" s="98">
        <v>18</v>
      </c>
      <c r="C19" s="387" t="s">
        <v>342</v>
      </c>
      <c r="D19" s="589">
        <v>20734.626551494926</v>
      </c>
      <c r="E19" s="589">
        <v>21708.884521386775</v>
      </c>
      <c r="F19" s="589">
        <v>21334.028855892702</v>
      </c>
      <c r="G19" s="589">
        <v>22484.445798532521</v>
      </c>
      <c r="H19" s="589">
        <v>23484.067797148629</v>
      </c>
      <c r="I19" s="589">
        <v>28584.164270800618</v>
      </c>
      <c r="J19" s="589">
        <v>29163.268345084096</v>
      </c>
      <c r="K19" s="589">
        <v>28761.699256322536</v>
      </c>
      <c r="L19" s="589">
        <v>27748.491322258473</v>
      </c>
      <c r="M19" s="589">
        <v>32049.9432298176</v>
      </c>
      <c r="N19" s="589">
        <v>33066.741503747355</v>
      </c>
      <c r="O19" s="589">
        <v>27947.266587862669</v>
      </c>
      <c r="P19" s="589">
        <v>26267.253034512731</v>
      </c>
      <c r="Q19" s="589">
        <v>25574.111337816012</v>
      </c>
      <c r="R19" s="589">
        <v>23940.218478920186</v>
      </c>
      <c r="S19" s="589">
        <v>24040.109864034526</v>
      </c>
      <c r="T19" s="589">
        <v>22799.424441558447</v>
      </c>
      <c r="U19" s="589">
        <v>27010.367233278477</v>
      </c>
    </row>
    <row r="20" spans="1:21" s="52" customFormat="1" ht="12.75" customHeight="1">
      <c r="A20" s="79">
        <v>15</v>
      </c>
      <c r="B20" s="98">
        <v>19</v>
      </c>
      <c r="C20" s="387" t="s">
        <v>188</v>
      </c>
      <c r="D20" s="589">
        <v>5870241.4548928766</v>
      </c>
      <c r="E20" s="589">
        <v>5917341.4853821304</v>
      </c>
      <c r="F20" s="589">
        <v>5719130.576193966</v>
      </c>
      <c r="G20" s="589">
        <v>5982881.5643035807</v>
      </c>
      <c r="H20" s="589">
        <v>5806592.8129734797</v>
      </c>
      <c r="I20" s="589">
        <v>6087892.062046092</v>
      </c>
      <c r="J20" s="589">
        <v>5899376.0401553083</v>
      </c>
      <c r="K20" s="589">
        <v>5901725.2675821222</v>
      </c>
      <c r="L20" s="589">
        <v>6019032.5648329239</v>
      </c>
      <c r="M20" s="589">
        <v>6235564.5196957272</v>
      </c>
      <c r="N20" s="589">
        <v>6388419.3682076111</v>
      </c>
      <c r="O20" s="589">
        <v>6272040.4552300638</v>
      </c>
      <c r="P20" s="589">
        <v>6162989.5442008991</v>
      </c>
      <c r="Q20" s="589">
        <v>6021183.3300912641</v>
      </c>
      <c r="R20" s="589">
        <v>5564728.6292616613</v>
      </c>
      <c r="S20" s="589">
        <v>5409486.0215824097</v>
      </c>
      <c r="T20" s="589">
        <v>5368534.3627800355</v>
      </c>
      <c r="U20" s="589">
        <v>5386488.1312225787</v>
      </c>
    </row>
    <row r="21" spans="1:21" s="52" customFormat="1" ht="12.75" customHeight="1">
      <c r="A21" s="79">
        <v>16</v>
      </c>
      <c r="B21" s="386" t="s">
        <v>189</v>
      </c>
      <c r="C21" s="388" t="s">
        <v>190</v>
      </c>
      <c r="D21" s="589">
        <v>510253.33966152422</v>
      </c>
      <c r="E21" s="589">
        <v>485940.33659474913</v>
      </c>
      <c r="F21" s="589">
        <v>470782.32020046772</v>
      </c>
      <c r="G21" s="589">
        <v>435420.30486837373</v>
      </c>
      <c r="H21" s="589">
        <v>380475.33998589474</v>
      </c>
      <c r="I21" s="589">
        <v>395706.83526226087</v>
      </c>
      <c r="J21" s="589">
        <v>316199.80957632838</v>
      </c>
      <c r="K21" s="589">
        <v>314646.42505809915</v>
      </c>
      <c r="L21" s="589">
        <v>313041.11196563253</v>
      </c>
      <c r="M21" s="589">
        <v>349022.84588011674</v>
      </c>
      <c r="N21" s="589">
        <v>346182.49572563416</v>
      </c>
      <c r="O21" s="589">
        <v>350580.60645710415</v>
      </c>
      <c r="P21" s="589">
        <v>352130.65374247317</v>
      </c>
      <c r="Q21" s="589">
        <v>349708.45797412214</v>
      </c>
      <c r="R21" s="589">
        <v>291321.37766970153</v>
      </c>
      <c r="S21" s="589">
        <v>371877.93536923523</v>
      </c>
      <c r="T21" s="589">
        <v>361840.52018763439</v>
      </c>
      <c r="U21" s="589">
        <v>356959.3017276777</v>
      </c>
    </row>
    <row r="22" spans="1:21" s="52" customFormat="1" ht="12.75" customHeight="1">
      <c r="A22" s="79">
        <v>17</v>
      </c>
      <c r="B22" s="386" t="s">
        <v>191</v>
      </c>
      <c r="C22" s="388" t="s">
        <v>192</v>
      </c>
      <c r="D22" s="589">
        <v>5359988.1152313519</v>
      </c>
      <c r="E22" s="589">
        <v>5431401.1487873811</v>
      </c>
      <c r="F22" s="589">
        <v>5248348.2559934985</v>
      </c>
      <c r="G22" s="589">
        <v>5547461.2594352067</v>
      </c>
      <c r="H22" s="589">
        <v>5426117.4729875848</v>
      </c>
      <c r="I22" s="589">
        <v>5692185.2267838307</v>
      </c>
      <c r="J22" s="589">
        <v>5583176.2305789795</v>
      </c>
      <c r="K22" s="589">
        <v>5587078.8425240228</v>
      </c>
      <c r="L22" s="589">
        <v>5705991.4528672909</v>
      </c>
      <c r="M22" s="589">
        <v>5886541.6738156108</v>
      </c>
      <c r="N22" s="589">
        <v>6042236.8724819766</v>
      </c>
      <c r="O22" s="589">
        <v>5921459.8487729598</v>
      </c>
      <c r="P22" s="589">
        <v>5810858.8904584255</v>
      </c>
      <c r="Q22" s="589">
        <v>5671474.8721171422</v>
      </c>
      <c r="R22" s="589">
        <v>5273407.25159196</v>
      </c>
      <c r="S22" s="589">
        <v>5037608.0862131743</v>
      </c>
      <c r="T22" s="589">
        <v>5006693.8425924014</v>
      </c>
      <c r="U22" s="589">
        <v>5029528.829494901</v>
      </c>
    </row>
    <row r="23" spans="1:21" s="52" customFormat="1" ht="12.75" customHeight="1">
      <c r="A23" s="79">
        <v>18</v>
      </c>
      <c r="B23" s="98">
        <v>20</v>
      </c>
      <c r="C23" s="387" t="s">
        <v>193</v>
      </c>
      <c r="D23" s="589">
        <v>1249007.2954372542</v>
      </c>
      <c r="E23" s="589">
        <v>1240245.2123174937</v>
      </c>
      <c r="F23" s="589">
        <v>1298176.3488103049</v>
      </c>
      <c r="G23" s="589">
        <v>1272768.8193893216</v>
      </c>
      <c r="H23" s="589">
        <v>1266537.5937711871</v>
      </c>
      <c r="I23" s="589">
        <v>1330606.2251758943</v>
      </c>
      <c r="J23" s="589">
        <v>1301656.1507574543</v>
      </c>
      <c r="K23" s="589">
        <v>1347478.4282243601</v>
      </c>
      <c r="L23" s="589">
        <v>1353364.8115511034</v>
      </c>
      <c r="M23" s="589">
        <v>1413980.638599576</v>
      </c>
      <c r="N23" s="589">
        <v>1486563.2852524568</v>
      </c>
      <c r="O23" s="589">
        <v>1509902.1642604833</v>
      </c>
      <c r="P23" s="589">
        <v>1558991.1157559666</v>
      </c>
      <c r="Q23" s="589">
        <v>1511882.2614095164</v>
      </c>
      <c r="R23" s="589">
        <v>1423332.1806293428</v>
      </c>
      <c r="S23" s="589">
        <v>1574828.8469037134</v>
      </c>
      <c r="T23" s="589">
        <v>1584870.7655315879</v>
      </c>
      <c r="U23" s="589">
        <v>1432427.1530408016</v>
      </c>
    </row>
    <row r="24" spans="1:21" s="52" customFormat="1" ht="12.75" customHeight="1">
      <c r="A24" s="79">
        <v>19</v>
      </c>
      <c r="B24" s="98">
        <v>21</v>
      </c>
      <c r="C24" s="387" t="s">
        <v>694</v>
      </c>
      <c r="D24" s="589">
        <v>38411.255993960775</v>
      </c>
      <c r="E24" s="589">
        <v>40547.14886892528</v>
      </c>
      <c r="F24" s="589">
        <v>40635.601642423564</v>
      </c>
      <c r="G24" s="589">
        <v>59862.071399756845</v>
      </c>
      <c r="H24" s="589">
        <v>57044.55597919198</v>
      </c>
      <c r="I24" s="589">
        <v>56717.400382093765</v>
      </c>
      <c r="J24" s="589">
        <v>57677.875707520361</v>
      </c>
      <c r="K24" s="589">
        <v>38028.644270159755</v>
      </c>
      <c r="L24" s="589">
        <v>30592.131368615923</v>
      </c>
      <c r="M24" s="589">
        <v>27639.006804815243</v>
      </c>
      <c r="N24" s="589">
        <v>33306.628638490351</v>
      </c>
      <c r="O24" s="589">
        <v>41209.227238310268</v>
      </c>
      <c r="P24" s="589">
        <v>27980.124190660616</v>
      </c>
      <c r="Q24" s="589">
        <v>27843.449411053462</v>
      </c>
      <c r="R24" s="589">
        <v>27507.869669326657</v>
      </c>
      <c r="S24" s="589">
        <v>18773.073113709183</v>
      </c>
      <c r="T24" s="589">
        <v>18746.865313163205</v>
      </c>
      <c r="U24" s="589">
        <v>12925.00931184374</v>
      </c>
    </row>
    <row r="25" spans="1:21" s="52" customFormat="1" ht="12.75" customHeight="1">
      <c r="A25" s="79">
        <v>20</v>
      </c>
      <c r="B25" s="98">
        <v>22</v>
      </c>
      <c r="C25" s="387" t="s">
        <v>59</v>
      </c>
      <c r="D25" s="589">
        <v>77022.11338627871</v>
      </c>
      <c r="E25" s="589">
        <v>76150.048493796756</v>
      </c>
      <c r="F25" s="589">
        <v>73927.185050589469</v>
      </c>
      <c r="G25" s="589">
        <v>77369.947628981492</v>
      </c>
      <c r="H25" s="589">
        <v>78803.709501294143</v>
      </c>
      <c r="I25" s="589">
        <v>80800.978973514197</v>
      </c>
      <c r="J25" s="589">
        <v>79262.414150338824</v>
      </c>
      <c r="K25" s="589">
        <v>76632.925487127868</v>
      </c>
      <c r="L25" s="589">
        <v>86644.64474264739</v>
      </c>
      <c r="M25" s="589">
        <v>89919.480015373905</v>
      </c>
      <c r="N25" s="589">
        <v>87533.472468197215</v>
      </c>
      <c r="O25" s="589">
        <v>90330.637066802883</v>
      </c>
      <c r="P25" s="589">
        <v>90200.432837424611</v>
      </c>
      <c r="Q25" s="589">
        <v>92945.096670747691</v>
      </c>
      <c r="R25" s="589">
        <v>84634.497916278837</v>
      </c>
      <c r="S25" s="589">
        <v>95955.402196260635</v>
      </c>
      <c r="T25" s="589">
        <v>90022.734504151857</v>
      </c>
      <c r="U25" s="589">
        <v>90243.00857568378</v>
      </c>
    </row>
    <row r="26" spans="1:21" s="52" customFormat="1" ht="12.75" customHeight="1">
      <c r="A26" s="79">
        <v>21</v>
      </c>
      <c r="B26" s="98">
        <v>23</v>
      </c>
      <c r="C26" s="387" t="s">
        <v>343</v>
      </c>
      <c r="D26" s="589">
        <v>336401.67129831651</v>
      </c>
      <c r="E26" s="589">
        <v>331497.22264690482</v>
      </c>
      <c r="F26" s="589">
        <v>334306.70611157804</v>
      </c>
      <c r="G26" s="589">
        <v>328136.92012170778</v>
      </c>
      <c r="H26" s="589">
        <v>324544.83247651818</v>
      </c>
      <c r="I26" s="589">
        <v>311612.12686316721</v>
      </c>
      <c r="J26" s="589">
        <v>281815.44954344898</v>
      </c>
      <c r="K26" s="589">
        <v>265602.1201651743</v>
      </c>
      <c r="L26" s="589">
        <v>290187.14501242794</v>
      </c>
      <c r="M26" s="589">
        <v>293977.93934913195</v>
      </c>
      <c r="N26" s="589">
        <v>254616.33652621938</v>
      </c>
      <c r="O26" s="589">
        <v>273463.49019796838</v>
      </c>
      <c r="P26" s="589">
        <v>310766.98719196295</v>
      </c>
      <c r="Q26" s="589">
        <v>296392.37986379862</v>
      </c>
      <c r="R26" s="589">
        <v>272191.95787638199</v>
      </c>
      <c r="S26" s="589">
        <v>279695.9446065941</v>
      </c>
      <c r="T26" s="589">
        <v>292264.21231715922</v>
      </c>
      <c r="U26" s="589">
        <v>280050.1881549207</v>
      </c>
    </row>
    <row r="27" spans="1:21" s="52" customFormat="1" ht="12.75" customHeight="1">
      <c r="A27" s="79">
        <v>22</v>
      </c>
      <c r="B27" s="421" t="s">
        <v>655</v>
      </c>
      <c r="C27" s="388" t="s">
        <v>194</v>
      </c>
      <c r="D27" s="589">
        <v>104737.65635410522</v>
      </c>
      <c r="E27" s="589">
        <v>104062.22574429655</v>
      </c>
      <c r="F27" s="589">
        <v>103718.25267779495</v>
      </c>
      <c r="G27" s="589">
        <v>105213.77679128134</v>
      </c>
      <c r="H27" s="589">
        <v>102178.88890659083</v>
      </c>
      <c r="I27" s="589">
        <v>100152.20482941979</v>
      </c>
      <c r="J27" s="589">
        <v>97610.336101024208</v>
      </c>
      <c r="K27" s="589">
        <v>96716.805244921896</v>
      </c>
      <c r="L27" s="589">
        <v>97782.975270659081</v>
      </c>
      <c r="M27" s="589">
        <v>94530.366550051622</v>
      </c>
      <c r="N27" s="589">
        <v>88039.56979193406</v>
      </c>
      <c r="O27" s="589">
        <v>83396.358483590666</v>
      </c>
      <c r="P27" s="589">
        <v>86596.882715251544</v>
      </c>
      <c r="Q27" s="589">
        <v>91256.918183637492</v>
      </c>
      <c r="R27" s="589">
        <v>83643.115656749622</v>
      </c>
      <c r="S27" s="589">
        <v>87746.541576266114</v>
      </c>
      <c r="T27" s="589">
        <v>89956.128897961054</v>
      </c>
      <c r="U27" s="589">
        <v>83141.232474492979</v>
      </c>
    </row>
    <row r="28" spans="1:21" s="52" customFormat="1" ht="12.75" customHeight="1">
      <c r="A28" s="79">
        <v>23</v>
      </c>
      <c r="B28" s="386" t="s">
        <v>195</v>
      </c>
      <c r="C28" s="388" t="s">
        <v>344</v>
      </c>
      <c r="D28" s="589">
        <v>231664.01494421129</v>
      </c>
      <c r="E28" s="589">
        <v>227434.99690260825</v>
      </c>
      <c r="F28" s="589">
        <v>230588.45343378306</v>
      </c>
      <c r="G28" s="589">
        <v>222923.14333042642</v>
      </c>
      <c r="H28" s="589">
        <v>222365.94356992736</v>
      </c>
      <c r="I28" s="589">
        <v>211459.92203374743</v>
      </c>
      <c r="J28" s="589">
        <v>184205.11344242474</v>
      </c>
      <c r="K28" s="589">
        <v>168885.31492025242</v>
      </c>
      <c r="L28" s="589">
        <v>192404.16974176883</v>
      </c>
      <c r="M28" s="589">
        <v>199447.57279908031</v>
      </c>
      <c r="N28" s="589">
        <v>166576.76673428531</v>
      </c>
      <c r="O28" s="589">
        <v>190067.1317143777</v>
      </c>
      <c r="P28" s="589">
        <v>224170.10447671139</v>
      </c>
      <c r="Q28" s="589">
        <v>205135.46168016116</v>
      </c>
      <c r="R28" s="589">
        <v>188548.84221963238</v>
      </c>
      <c r="S28" s="589">
        <v>191949.40303032799</v>
      </c>
      <c r="T28" s="589">
        <v>202308.08341919817</v>
      </c>
      <c r="U28" s="589">
        <v>196908.95568042772</v>
      </c>
    </row>
    <row r="29" spans="1:21" s="52" customFormat="1" ht="12.75" customHeight="1">
      <c r="A29" s="79">
        <v>24</v>
      </c>
      <c r="B29" s="98">
        <v>24</v>
      </c>
      <c r="C29" s="387" t="s">
        <v>196</v>
      </c>
      <c r="D29" s="589">
        <v>896402.67897472077</v>
      </c>
      <c r="E29" s="589">
        <v>858155.96033530193</v>
      </c>
      <c r="F29" s="589">
        <v>908715.73951295111</v>
      </c>
      <c r="G29" s="589">
        <v>907538.25053641119</v>
      </c>
      <c r="H29" s="589">
        <v>867937.30789657251</v>
      </c>
      <c r="I29" s="589">
        <v>928781.48045874224</v>
      </c>
      <c r="J29" s="589">
        <v>890525.1763176932</v>
      </c>
      <c r="K29" s="589">
        <v>880533.06688472023</v>
      </c>
      <c r="L29" s="589">
        <v>943818.65790172631</v>
      </c>
      <c r="M29" s="589">
        <v>948609.26788850897</v>
      </c>
      <c r="N29" s="589">
        <v>865038.50942306919</v>
      </c>
      <c r="O29" s="589">
        <v>922481.00509718119</v>
      </c>
      <c r="P29" s="589">
        <v>907641.4368518081</v>
      </c>
      <c r="Q29" s="589">
        <v>882543.41037786554</v>
      </c>
      <c r="R29" s="589">
        <v>664310.28942867159</v>
      </c>
      <c r="S29" s="589">
        <v>836093.34336195141</v>
      </c>
      <c r="T29" s="589">
        <v>867592.30909730727</v>
      </c>
      <c r="U29" s="589">
        <v>862860.47485019988</v>
      </c>
    </row>
    <row r="30" spans="1:21" s="52" customFormat="1" ht="12.75" customHeight="1">
      <c r="A30" s="79">
        <v>25</v>
      </c>
      <c r="B30" s="386" t="s">
        <v>197</v>
      </c>
      <c r="C30" s="388" t="s">
        <v>345</v>
      </c>
      <c r="D30" s="589">
        <v>775663.4175424428</v>
      </c>
      <c r="E30" s="589">
        <v>736622.02335719194</v>
      </c>
      <c r="F30" s="589">
        <v>778724.29533796431</v>
      </c>
      <c r="G30" s="589">
        <v>772897.76874578523</v>
      </c>
      <c r="H30" s="589">
        <v>733394.98749188648</v>
      </c>
      <c r="I30" s="589">
        <v>792797.25902452646</v>
      </c>
      <c r="J30" s="589">
        <v>751258.41478929424</v>
      </c>
      <c r="K30" s="589">
        <v>742365.34877986112</v>
      </c>
      <c r="L30" s="589">
        <v>808232.28674627515</v>
      </c>
      <c r="M30" s="589">
        <v>808509.04779171676</v>
      </c>
      <c r="N30" s="589">
        <v>725949.60507742746</v>
      </c>
      <c r="O30" s="589">
        <v>786811.70244461845</v>
      </c>
      <c r="P30" s="589">
        <v>771566.03687970713</v>
      </c>
      <c r="Q30" s="589">
        <v>742168.5918613656</v>
      </c>
      <c r="R30" s="589">
        <v>560245.8123178503</v>
      </c>
      <c r="S30" s="589">
        <v>711400.21708371385</v>
      </c>
      <c r="T30" s="589">
        <v>743969.94659966859</v>
      </c>
      <c r="U30" s="589">
        <v>743829.08943670499</v>
      </c>
    </row>
    <row r="31" spans="1:21" s="52" customFormat="1" ht="12.75" customHeight="1">
      <c r="A31" s="79">
        <v>26</v>
      </c>
      <c r="B31" s="386" t="s">
        <v>771</v>
      </c>
      <c r="C31" s="388" t="s">
        <v>60</v>
      </c>
      <c r="D31" s="589">
        <v>89750.424489286946</v>
      </c>
      <c r="E31" s="589">
        <v>88894.763712884756</v>
      </c>
      <c r="F31" s="589">
        <v>96305.426745481411</v>
      </c>
      <c r="G31" s="589">
        <v>98925.560351778462</v>
      </c>
      <c r="H31" s="589">
        <v>98510.911619096238</v>
      </c>
      <c r="I31" s="589">
        <v>98200.186934430647</v>
      </c>
      <c r="J31" s="589">
        <v>101292.75476151382</v>
      </c>
      <c r="K31" s="589">
        <v>100626.14549830352</v>
      </c>
      <c r="L31" s="589">
        <v>95046.294743965846</v>
      </c>
      <c r="M31" s="589">
        <v>99752.289556177973</v>
      </c>
      <c r="N31" s="589">
        <v>92537.398010804405</v>
      </c>
      <c r="O31" s="589">
        <v>85448.845423604202</v>
      </c>
      <c r="P31" s="589">
        <v>87635.703450941015</v>
      </c>
      <c r="Q31" s="589">
        <v>92474.133457764547</v>
      </c>
      <c r="R31" s="589">
        <v>66240.491913226331</v>
      </c>
      <c r="S31" s="589">
        <v>77549.653108789702</v>
      </c>
      <c r="T31" s="589">
        <v>73600.593557355067</v>
      </c>
      <c r="U31" s="589">
        <v>70503.699175785601</v>
      </c>
    </row>
    <row r="32" spans="1:21" s="52" customFormat="1" ht="12.75" customHeight="1">
      <c r="A32" s="79">
        <v>27</v>
      </c>
      <c r="B32" s="386" t="s">
        <v>198</v>
      </c>
      <c r="C32" s="388" t="s">
        <v>695</v>
      </c>
      <c r="D32" s="589">
        <v>30988.836942990958</v>
      </c>
      <c r="E32" s="589">
        <v>32639.173265225298</v>
      </c>
      <c r="F32" s="589">
        <v>33686.017429505409</v>
      </c>
      <c r="G32" s="589">
        <v>35714.921438847603</v>
      </c>
      <c r="H32" s="589">
        <v>36031.408785589883</v>
      </c>
      <c r="I32" s="589">
        <v>37784.034499785128</v>
      </c>
      <c r="J32" s="589">
        <v>37974.006766885199</v>
      </c>
      <c r="K32" s="589">
        <v>37541.572606555652</v>
      </c>
      <c r="L32" s="589">
        <v>40540.076411485286</v>
      </c>
      <c r="M32" s="589">
        <v>40347.930540614267</v>
      </c>
      <c r="N32" s="589">
        <v>46551.50633483725</v>
      </c>
      <c r="O32" s="589">
        <v>50220.45722895849</v>
      </c>
      <c r="P32" s="589">
        <v>48439.696521159989</v>
      </c>
      <c r="Q32" s="589">
        <v>47900.685058735471</v>
      </c>
      <c r="R32" s="589">
        <v>37823.985197594935</v>
      </c>
      <c r="S32" s="589">
        <v>47143.473169447818</v>
      </c>
      <c r="T32" s="589">
        <v>50021.768940283626</v>
      </c>
      <c r="U32" s="589">
        <v>48527.686237709255</v>
      </c>
    </row>
    <row r="33" spans="1:23" s="52" customFormat="1" ht="12.75" customHeight="1">
      <c r="A33" s="79">
        <v>28</v>
      </c>
      <c r="B33" s="98">
        <v>25</v>
      </c>
      <c r="C33" s="387" t="s">
        <v>696</v>
      </c>
      <c r="D33" s="589">
        <v>93557.126358479465</v>
      </c>
      <c r="E33" s="589">
        <v>94347.146718671953</v>
      </c>
      <c r="F33" s="589">
        <v>91730.883731357957</v>
      </c>
      <c r="G33" s="589">
        <v>96323.424260252257</v>
      </c>
      <c r="H33" s="589">
        <v>95006.789472880337</v>
      </c>
      <c r="I33" s="589">
        <v>94195.325534069736</v>
      </c>
      <c r="J33" s="589">
        <v>96613.522640904645</v>
      </c>
      <c r="K33" s="589">
        <v>90699.982039903713</v>
      </c>
      <c r="L33" s="589">
        <v>111777.66923088755</v>
      </c>
      <c r="M33" s="589">
        <v>109050.40180930853</v>
      </c>
      <c r="N33" s="589">
        <v>105888.81831533469</v>
      </c>
      <c r="O33" s="589">
        <v>107472.3563212493</v>
      </c>
      <c r="P33" s="589">
        <v>104224.91716900356</v>
      </c>
      <c r="Q33" s="589">
        <v>107216.62521027142</v>
      </c>
      <c r="R33" s="589">
        <v>101764.30076588894</v>
      </c>
      <c r="S33" s="589">
        <v>108751.89904280871</v>
      </c>
      <c r="T33" s="589">
        <v>110553.75905037257</v>
      </c>
      <c r="U33" s="589">
        <v>109156.90655351177</v>
      </c>
    </row>
    <row r="34" spans="1:23" s="52" customFormat="1" ht="12.75" customHeight="1">
      <c r="A34" s="79">
        <v>29</v>
      </c>
      <c r="B34" s="98">
        <v>26</v>
      </c>
      <c r="C34" s="387" t="s">
        <v>346</v>
      </c>
      <c r="D34" s="589">
        <v>40248.850523687339</v>
      </c>
      <c r="E34" s="589">
        <v>41482.616880561094</v>
      </c>
      <c r="F34" s="589">
        <v>38872.693837894542</v>
      </c>
      <c r="G34" s="589">
        <v>38871.728822032768</v>
      </c>
      <c r="H34" s="589">
        <v>38170.977376809962</v>
      </c>
      <c r="I34" s="589">
        <v>36429.729315061551</v>
      </c>
      <c r="J34" s="589">
        <v>39658.719680375594</v>
      </c>
      <c r="K34" s="589">
        <v>36248.641241872669</v>
      </c>
      <c r="L34" s="589">
        <v>35459.04320591686</v>
      </c>
      <c r="M34" s="589">
        <v>33823.953749546316</v>
      </c>
      <c r="N34" s="589">
        <v>32680.592019466258</v>
      </c>
      <c r="O34" s="589">
        <v>33096.500253716964</v>
      </c>
      <c r="P34" s="589">
        <v>40614.633771463356</v>
      </c>
      <c r="Q34" s="589">
        <v>37902.144594003104</v>
      </c>
      <c r="R34" s="589">
        <v>28259.095503319484</v>
      </c>
      <c r="S34" s="589">
        <v>29549.737456155915</v>
      </c>
      <c r="T34" s="589">
        <v>32564.692845130383</v>
      </c>
      <c r="U34" s="589">
        <v>33508.896563799557</v>
      </c>
    </row>
    <row r="35" spans="1:23" s="52" customFormat="1" ht="12.75" customHeight="1">
      <c r="A35" s="79">
        <v>30</v>
      </c>
      <c r="B35" s="98">
        <v>27</v>
      </c>
      <c r="C35" s="387" t="s">
        <v>199</v>
      </c>
      <c r="D35" s="589">
        <v>46421.26071786895</v>
      </c>
      <c r="E35" s="589">
        <v>42303.642497938818</v>
      </c>
      <c r="F35" s="589">
        <v>37894.576445398074</v>
      </c>
      <c r="G35" s="589">
        <v>39195.22367243551</v>
      </c>
      <c r="H35" s="589">
        <v>36751.810287780943</v>
      </c>
      <c r="I35" s="589">
        <v>36127.986746435301</v>
      </c>
      <c r="J35" s="589">
        <v>35156.561497735325</v>
      </c>
      <c r="K35" s="589">
        <v>36452.347847658755</v>
      </c>
      <c r="L35" s="589">
        <v>38529.820722769895</v>
      </c>
      <c r="M35" s="589">
        <v>35371.853573463974</v>
      </c>
      <c r="N35" s="589">
        <v>34155.713614393884</v>
      </c>
      <c r="O35" s="589">
        <v>36749.517381860867</v>
      </c>
      <c r="P35" s="589">
        <v>39052.690384158086</v>
      </c>
      <c r="Q35" s="589">
        <v>34590.875920592742</v>
      </c>
      <c r="R35" s="589">
        <v>30653.20719863613</v>
      </c>
      <c r="S35" s="589">
        <v>34052.889497987686</v>
      </c>
      <c r="T35" s="589">
        <v>38421.263154717206</v>
      </c>
      <c r="U35" s="589">
        <v>37211.590887247912</v>
      </c>
      <c r="V35" s="71"/>
    </row>
    <row r="36" spans="1:23" s="52" customFormat="1" ht="12.75" customHeight="1">
      <c r="A36" s="79">
        <v>31</v>
      </c>
      <c r="B36" s="98">
        <v>28</v>
      </c>
      <c r="C36" s="387" t="s">
        <v>697</v>
      </c>
      <c r="D36" s="589">
        <v>101815.68987428273</v>
      </c>
      <c r="E36" s="589">
        <v>103616.23882726593</v>
      </c>
      <c r="F36" s="589">
        <v>94200.911033430108</v>
      </c>
      <c r="G36" s="589">
        <v>91706.600568604059</v>
      </c>
      <c r="H36" s="589">
        <v>88745.943704581092</v>
      </c>
      <c r="I36" s="589">
        <v>86554.258697202094</v>
      </c>
      <c r="J36" s="589">
        <v>88324.319109888835</v>
      </c>
      <c r="K36" s="589">
        <v>83939.064984843979</v>
      </c>
      <c r="L36" s="589">
        <v>92455.739897221516</v>
      </c>
      <c r="M36" s="589">
        <v>90678.579455722502</v>
      </c>
      <c r="N36" s="589">
        <v>91859.439553284872</v>
      </c>
      <c r="O36" s="589">
        <v>94772.862798546004</v>
      </c>
      <c r="P36" s="589">
        <v>97451.647133033941</v>
      </c>
      <c r="Q36" s="589">
        <v>100111.35835382935</v>
      </c>
      <c r="R36" s="589">
        <v>86904.33644755109</v>
      </c>
      <c r="S36" s="589">
        <v>94388.887939474531</v>
      </c>
      <c r="T36" s="589">
        <v>91470.246191364393</v>
      </c>
      <c r="U36" s="589">
        <v>93981.990283114486</v>
      </c>
    </row>
    <row r="37" spans="1:23" s="52" customFormat="1" ht="12.75" customHeight="1">
      <c r="A37" s="79">
        <v>32</v>
      </c>
      <c r="B37" s="98">
        <v>29</v>
      </c>
      <c r="C37" s="387" t="s">
        <v>200</v>
      </c>
      <c r="D37" s="589">
        <v>113346.82096067953</v>
      </c>
      <c r="E37" s="589">
        <v>114420.02079275367</v>
      </c>
      <c r="F37" s="589">
        <v>113713.87184991258</v>
      </c>
      <c r="G37" s="589">
        <v>117886.32750495287</v>
      </c>
      <c r="H37" s="589">
        <v>118375.31612839465</v>
      </c>
      <c r="I37" s="589">
        <v>115752.87113977263</v>
      </c>
      <c r="J37" s="589">
        <v>119907.34078470642</v>
      </c>
      <c r="K37" s="589">
        <v>119771.76717600851</v>
      </c>
      <c r="L37" s="589">
        <v>131944.21881367546</v>
      </c>
      <c r="M37" s="589">
        <v>136492.98828004376</v>
      </c>
      <c r="N37" s="589">
        <v>134757.31752156033</v>
      </c>
      <c r="O37" s="589">
        <v>133112.87586054287</v>
      </c>
      <c r="P37" s="589">
        <v>129422.30620757375</v>
      </c>
      <c r="Q37" s="589">
        <v>124320.02672960584</v>
      </c>
      <c r="R37" s="589">
        <v>106396.53099050326</v>
      </c>
      <c r="S37" s="589">
        <v>121481.75690764123</v>
      </c>
      <c r="T37" s="589">
        <v>121015.93184513442</v>
      </c>
      <c r="U37" s="589">
        <v>125625.91757747994</v>
      </c>
    </row>
    <row r="38" spans="1:23" s="52" customFormat="1" ht="12.75" customHeight="1">
      <c r="A38" s="79">
        <v>33</v>
      </c>
      <c r="B38" s="98">
        <v>30</v>
      </c>
      <c r="C38" s="387" t="s">
        <v>347</v>
      </c>
      <c r="D38" s="589">
        <v>20124.692671440382</v>
      </c>
      <c r="E38" s="589">
        <v>20692.937254099641</v>
      </c>
      <c r="F38" s="589">
        <v>19057.594837972538</v>
      </c>
      <c r="G38" s="589">
        <v>16869.667640632237</v>
      </c>
      <c r="H38" s="589">
        <v>17034.464839412911</v>
      </c>
      <c r="I38" s="589">
        <v>16848.423898650799</v>
      </c>
      <c r="J38" s="589">
        <v>17259.619235234037</v>
      </c>
      <c r="K38" s="589">
        <v>17301.115272566349</v>
      </c>
      <c r="L38" s="589">
        <v>21933.057808264701</v>
      </c>
      <c r="M38" s="589">
        <v>21516.888242481124</v>
      </c>
      <c r="N38" s="589">
        <v>21537.954291128666</v>
      </c>
      <c r="O38" s="589">
        <v>17852.351420013852</v>
      </c>
      <c r="P38" s="589">
        <v>15008.638119852485</v>
      </c>
      <c r="Q38" s="589">
        <v>13003.979984036854</v>
      </c>
      <c r="R38" s="589">
        <v>13024.147410870064</v>
      </c>
      <c r="S38" s="589">
        <v>15535.588930778933</v>
      </c>
      <c r="T38" s="589">
        <v>13830.881122469293</v>
      </c>
      <c r="U38" s="589">
        <v>14175.640754161217</v>
      </c>
    </row>
    <row r="39" spans="1:23" s="50" customFormat="1" ht="12.75" customHeight="1">
      <c r="A39" s="79">
        <v>34</v>
      </c>
      <c r="B39" s="98" t="s">
        <v>201</v>
      </c>
      <c r="C39" s="387" t="s">
        <v>348</v>
      </c>
      <c r="D39" s="589">
        <v>21383.947027779821</v>
      </c>
      <c r="E39" s="589">
        <v>20579.277479686421</v>
      </c>
      <c r="F39" s="589">
        <v>19261.819710292337</v>
      </c>
      <c r="G39" s="589">
        <v>18602.295961546151</v>
      </c>
      <c r="H39" s="589">
        <v>18415.718586266157</v>
      </c>
      <c r="I39" s="589">
        <v>16775.374321112278</v>
      </c>
      <c r="J39" s="589">
        <v>20970.902481487698</v>
      </c>
      <c r="K39" s="589">
        <v>18347.362871468064</v>
      </c>
      <c r="L39" s="589">
        <v>19243.847024459654</v>
      </c>
      <c r="M39" s="589">
        <v>18181.427268238524</v>
      </c>
      <c r="N39" s="589">
        <v>17564.574372502135</v>
      </c>
      <c r="O39" s="589">
        <v>32265.521868058215</v>
      </c>
      <c r="P39" s="589">
        <v>24226.558617187184</v>
      </c>
      <c r="Q39" s="589">
        <v>26556.369135453766</v>
      </c>
      <c r="R39" s="589">
        <v>26409.277674015859</v>
      </c>
      <c r="S39" s="589">
        <v>26272.223210945893</v>
      </c>
      <c r="T39" s="589">
        <v>28375.455263443801</v>
      </c>
      <c r="U39" s="589">
        <v>29374.868858504189</v>
      </c>
      <c r="V39" s="54"/>
      <c r="W39" s="54"/>
    </row>
    <row r="40" spans="1:23" s="50" customFormat="1" ht="12.75" customHeight="1">
      <c r="A40" s="79">
        <v>35</v>
      </c>
      <c r="B40" s="98">
        <v>33</v>
      </c>
      <c r="C40" s="387" t="s">
        <v>349</v>
      </c>
      <c r="D40" s="589">
        <v>4405.2035612271475</v>
      </c>
      <c r="E40" s="589">
        <v>4242.5633483640659</v>
      </c>
      <c r="F40" s="589">
        <v>4128.8490736022277</v>
      </c>
      <c r="G40" s="589">
        <v>4653.9220606349063</v>
      </c>
      <c r="H40" s="589">
        <v>4513.2405829999998</v>
      </c>
      <c r="I40" s="589">
        <v>7083.3310472556132</v>
      </c>
      <c r="J40" s="589">
        <v>11609.969869711918</v>
      </c>
      <c r="K40" s="589">
        <v>12995.448816026817</v>
      </c>
      <c r="L40" s="589">
        <v>11029.047703371451</v>
      </c>
      <c r="M40" s="589">
        <v>11058.30199244659</v>
      </c>
      <c r="N40" s="589">
        <v>11686.150516060683</v>
      </c>
      <c r="O40" s="589">
        <v>12589.902027088283</v>
      </c>
      <c r="P40" s="589">
        <v>8389.8232590488806</v>
      </c>
      <c r="Q40" s="589">
        <v>13120.884810926271</v>
      </c>
      <c r="R40" s="589">
        <v>13393.78970759521</v>
      </c>
      <c r="S40" s="589">
        <v>15089.447362478442</v>
      </c>
      <c r="T40" s="589">
        <v>14246.595848527699</v>
      </c>
      <c r="U40" s="589">
        <v>15182.33286082345</v>
      </c>
    </row>
    <row r="41" spans="1:23" s="50" customFormat="1" ht="12.75" customHeight="1">
      <c r="A41" s="79">
        <v>36</v>
      </c>
      <c r="B41" s="98" t="s">
        <v>203</v>
      </c>
      <c r="C41" s="385" t="s">
        <v>350</v>
      </c>
      <c r="D41" s="589">
        <v>5684645.4990854226</v>
      </c>
      <c r="E41" s="589">
        <v>5820175.6674510855</v>
      </c>
      <c r="F41" s="589">
        <v>5747016.6047853911</v>
      </c>
      <c r="G41" s="589">
        <v>5724426.417065246</v>
      </c>
      <c r="H41" s="589">
        <v>5703781.0579349734</v>
      </c>
      <c r="I41" s="589">
        <v>5840274.1187179647</v>
      </c>
      <c r="J41" s="589">
        <v>5930707.8939331044</v>
      </c>
      <c r="K41" s="589">
        <v>5888538.9825852308</v>
      </c>
      <c r="L41" s="589">
        <v>6160011.5541513031</v>
      </c>
      <c r="M41" s="589">
        <v>6202303.5741320653</v>
      </c>
      <c r="N41" s="589">
        <v>6275329.3441175977</v>
      </c>
      <c r="O41" s="589">
        <v>6457997.038012065</v>
      </c>
      <c r="P41" s="589">
        <v>6416760.2433187831</v>
      </c>
      <c r="Q41" s="589">
        <v>6353915.1011898993</v>
      </c>
      <c r="R41" s="589">
        <v>5949043.2270097826</v>
      </c>
      <c r="S41" s="589">
        <v>6275310.1511530047</v>
      </c>
      <c r="T41" s="589">
        <v>5901574.1804410033</v>
      </c>
      <c r="U41" s="589">
        <v>5808241.6108453451</v>
      </c>
    </row>
    <row r="42" spans="1:23" s="50" customFormat="1" ht="12.75" customHeight="1">
      <c r="A42" s="79">
        <v>37</v>
      </c>
      <c r="B42" s="98" t="s">
        <v>205</v>
      </c>
      <c r="C42" s="387" t="s">
        <v>351</v>
      </c>
      <c r="D42" s="589">
        <v>5678074.7708159396</v>
      </c>
      <c r="E42" s="589">
        <v>5812354.306821052</v>
      </c>
      <c r="F42" s="589">
        <v>5739635.2304301029</v>
      </c>
      <c r="G42" s="589">
        <v>5716976.9436484305</v>
      </c>
      <c r="H42" s="589">
        <v>5696566.4626260512</v>
      </c>
      <c r="I42" s="589">
        <v>5828090.304655388</v>
      </c>
      <c r="J42" s="589">
        <v>5922917.140265299</v>
      </c>
      <c r="K42" s="589">
        <v>5880599.3811994353</v>
      </c>
      <c r="L42" s="589">
        <v>6152299.1278546844</v>
      </c>
      <c r="M42" s="589">
        <v>6194672.0210236404</v>
      </c>
      <c r="N42" s="589">
        <v>6235243.4235081458</v>
      </c>
      <c r="O42" s="589">
        <v>6426770.2076206282</v>
      </c>
      <c r="P42" s="589">
        <v>6375266.4429642465</v>
      </c>
      <c r="Q42" s="589">
        <v>6315386.1189837437</v>
      </c>
      <c r="R42" s="589">
        <v>5918434.9635551032</v>
      </c>
      <c r="S42" s="589">
        <v>6240546.7101500519</v>
      </c>
      <c r="T42" s="589">
        <v>5872961.609089775</v>
      </c>
      <c r="U42" s="589">
        <v>5780844.0931250732</v>
      </c>
    </row>
    <row r="43" spans="1:23" s="50" customFormat="1" ht="12.75" customHeight="1">
      <c r="A43" s="79">
        <v>38</v>
      </c>
      <c r="B43" s="98" t="s">
        <v>206</v>
      </c>
      <c r="C43" s="387" t="s">
        <v>352</v>
      </c>
      <c r="D43" s="589">
        <v>6570.7282694827072</v>
      </c>
      <c r="E43" s="589">
        <v>7821.3606300334468</v>
      </c>
      <c r="F43" s="589">
        <v>7381.3743552878377</v>
      </c>
      <c r="G43" s="589">
        <v>7449.473416815561</v>
      </c>
      <c r="H43" s="589">
        <v>7214.5953089226541</v>
      </c>
      <c r="I43" s="589">
        <v>12183.814062576397</v>
      </c>
      <c r="J43" s="589">
        <v>7790.7536678067363</v>
      </c>
      <c r="K43" s="589">
        <v>7939.6013857956405</v>
      </c>
      <c r="L43" s="589">
        <v>7712.4262966183924</v>
      </c>
      <c r="M43" s="589">
        <v>7631.5531084249787</v>
      </c>
      <c r="N43" s="589">
        <v>40085.920609451801</v>
      </c>
      <c r="O43" s="589">
        <v>31226.830391437077</v>
      </c>
      <c r="P43" s="589">
        <v>41493.800354536914</v>
      </c>
      <c r="Q43" s="589">
        <v>38528.982206155735</v>
      </c>
      <c r="R43" s="589">
        <v>30608.263454679367</v>
      </c>
      <c r="S43" s="589">
        <v>34763.441002952946</v>
      </c>
      <c r="T43" s="589">
        <v>28612.571351228395</v>
      </c>
      <c r="U43" s="589">
        <v>27397.517720271739</v>
      </c>
    </row>
    <row r="44" spans="1:23" s="51" customFormat="1" ht="12.75" customHeight="1">
      <c r="A44" s="79">
        <v>39</v>
      </c>
      <c r="B44" s="98" t="s">
        <v>208</v>
      </c>
      <c r="C44" s="385" t="s">
        <v>353</v>
      </c>
      <c r="D44" s="589">
        <v>121060.78880983884</v>
      </c>
      <c r="E44" s="589">
        <v>117758.72491381591</v>
      </c>
      <c r="F44" s="589">
        <v>119423.80763635188</v>
      </c>
      <c r="G44" s="589">
        <v>123460.65223824182</v>
      </c>
      <c r="H44" s="589">
        <v>122134.77829825193</v>
      </c>
      <c r="I44" s="589">
        <v>132871.0130385212</v>
      </c>
      <c r="J44" s="589">
        <v>118614.70080320304</v>
      </c>
      <c r="K44" s="589">
        <v>110261.58439038316</v>
      </c>
      <c r="L44" s="589">
        <v>91558.125110146182</v>
      </c>
      <c r="M44" s="589">
        <v>95039.156733242999</v>
      </c>
      <c r="N44" s="589">
        <v>92203.047698785056</v>
      </c>
      <c r="O44" s="589">
        <v>108078.65175046788</v>
      </c>
      <c r="P44" s="589">
        <v>106993.85462233279</v>
      </c>
      <c r="Q44" s="589">
        <v>100758.2145996341</v>
      </c>
      <c r="R44" s="589">
        <v>111607.9598875408</v>
      </c>
      <c r="S44" s="589">
        <v>103382.12809867322</v>
      </c>
      <c r="T44" s="589">
        <v>96293.137199543213</v>
      </c>
      <c r="U44" s="589">
        <v>93093.246049620982</v>
      </c>
    </row>
    <row r="45" spans="1:23" s="50" customFormat="1" ht="12.75" customHeight="1">
      <c r="A45" s="79">
        <v>40</v>
      </c>
      <c r="B45" s="98">
        <v>36</v>
      </c>
      <c r="C45" s="387" t="s">
        <v>354</v>
      </c>
      <c r="D45" s="589">
        <v>19109.34333007309</v>
      </c>
      <c r="E45" s="589">
        <v>19023.201288801913</v>
      </c>
      <c r="F45" s="589">
        <v>19029.290214289398</v>
      </c>
      <c r="G45" s="589">
        <v>18985.359167896753</v>
      </c>
      <c r="H45" s="589">
        <v>18711.195668679396</v>
      </c>
      <c r="I45" s="589">
        <v>26035.643929928458</v>
      </c>
      <c r="J45" s="589">
        <v>18695.714800627884</v>
      </c>
      <c r="K45" s="589">
        <v>18961.578029138778</v>
      </c>
      <c r="L45" s="589">
        <v>18346.474644552611</v>
      </c>
      <c r="M45" s="589">
        <v>18129.764724052609</v>
      </c>
      <c r="N45" s="589">
        <v>17932.774179399505</v>
      </c>
      <c r="O45" s="589">
        <v>19115.432664042397</v>
      </c>
      <c r="P45" s="589">
        <v>18840.149658594895</v>
      </c>
      <c r="Q45" s="589">
        <v>19714.46161975048</v>
      </c>
      <c r="R45" s="589">
        <v>21600.027232502682</v>
      </c>
      <c r="S45" s="589">
        <v>21585.662802090039</v>
      </c>
      <c r="T45" s="589">
        <v>20821.570291064862</v>
      </c>
      <c r="U45" s="589">
        <v>21570.890201903803</v>
      </c>
    </row>
    <row r="46" spans="1:23" s="52" customFormat="1" ht="12.75" customHeight="1">
      <c r="A46" s="79">
        <v>41</v>
      </c>
      <c r="B46" s="98" t="s">
        <v>211</v>
      </c>
      <c r="C46" s="387" t="s">
        <v>355</v>
      </c>
      <c r="D46" s="589">
        <v>101951.44547976574</v>
      </c>
      <c r="E46" s="589">
        <v>98735.523625013986</v>
      </c>
      <c r="F46" s="589">
        <v>100394.51742206248</v>
      </c>
      <c r="G46" s="589">
        <v>104475.29307034508</v>
      </c>
      <c r="H46" s="589">
        <v>103423.58262957253</v>
      </c>
      <c r="I46" s="589">
        <v>106835.36910859273</v>
      </c>
      <c r="J46" s="589">
        <v>99918.98600257517</v>
      </c>
      <c r="K46" s="589">
        <v>91300.006361244377</v>
      </c>
      <c r="L46" s="589">
        <v>73211.650465593571</v>
      </c>
      <c r="M46" s="589">
        <v>76909.392009190386</v>
      </c>
      <c r="N46" s="589">
        <v>74270.273519385548</v>
      </c>
      <c r="O46" s="589">
        <v>88963.219086425481</v>
      </c>
      <c r="P46" s="589">
        <v>88153.704963737895</v>
      </c>
      <c r="Q46" s="589">
        <v>81043.752979883619</v>
      </c>
      <c r="R46" s="589">
        <v>90007.932655038108</v>
      </c>
      <c r="S46" s="589">
        <v>81796.465296583192</v>
      </c>
      <c r="T46" s="589">
        <v>75471.566908478344</v>
      </c>
      <c r="U46" s="589">
        <v>71522.355847717175</v>
      </c>
    </row>
    <row r="47" spans="1:23" s="52" customFormat="1" ht="12.75" customHeight="1">
      <c r="A47" s="79">
        <v>42</v>
      </c>
      <c r="B47" s="98">
        <v>37</v>
      </c>
      <c r="C47" s="388" t="s">
        <v>356</v>
      </c>
      <c r="D47" s="589">
        <v>10892.066733946358</v>
      </c>
      <c r="E47" s="589">
        <v>11310.841439920512</v>
      </c>
      <c r="F47" s="589">
        <v>11224.436636043818</v>
      </c>
      <c r="G47" s="589">
        <v>11756.751173152821</v>
      </c>
      <c r="H47" s="589">
        <v>12289.885188073444</v>
      </c>
      <c r="I47" s="589">
        <v>11904.57037989498</v>
      </c>
      <c r="J47" s="589">
        <v>14057.3864074025</v>
      </c>
      <c r="K47" s="589">
        <v>9387.8353947477208</v>
      </c>
      <c r="L47" s="589">
        <v>8999.0941255064608</v>
      </c>
      <c r="M47" s="589">
        <v>9003.1056244341089</v>
      </c>
      <c r="N47" s="589">
        <v>8846.7356856721653</v>
      </c>
      <c r="O47" s="589">
        <v>9875.8735330442742</v>
      </c>
      <c r="P47" s="589">
        <v>9943.4412344775519</v>
      </c>
      <c r="Q47" s="589">
        <v>10280.068567956447</v>
      </c>
      <c r="R47" s="589">
        <v>9906.1705729340592</v>
      </c>
      <c r="S47" s="589">
        <v>9590.1737913022625</v>
      </c>
      <c r="T47" s="589">
        <v>9245.2371727663594</v>
      </c>
      <c r="U47" s="589">
        <v>9097.9271961111099</v>
      </c>
    </row>
    <row r="48" spans="1:23" s="52" customFormat="1" ht="12.75" customHeight="1">
      <c r="A48" s="79">
        <v>43</v>
      </c>
      <c r="B48" s="98" t="s">
        <v>214</v>
      </c>
      <c r="C48" s="388" t="s">
        <v>357</v>
      </c>
      <c r="D48" s="589">
        <v>91059.378745819384</v>
      </c>
      <c r="E48" s="589">
        <v>87424.682185093479</v>
      </c>
      <c r="F48" s="589">
        <v>89170.080786018661</v>
      </c>
      <c r="G48" s="589">
        <v>92718.541897192263</v>
      </c>
      <c r="H48" s="589">
        <v>91133.697441499084</v>
      </c>
      <c r="I48" s="589">
        <v>94930.798728697744</v>
      </c>
      <c r="J48" s="589">
        <v>85861.599595172665</v>
      </c>
      <c r="K48" s="589">
        <v>81912.170966496662</v>
      </c>
      <c r="L48" s="589">
        <v>64212.556340087111</v>
      </c>
      <c r="M48" s="589">
        <v>67906.286384756284</v>
      </c>
      <c r="N48" s="589">
        <v>65423.537833713388</v>
      </c>
      <c r="O48" s="589">
        <v>79087.345553381208</v>
      </c>
      <c r="P48" s="589">
        <v>78210.263729260347</v>
      </c>
      <c r="Q48" s="589">
        <v>70763.684411927185</v>
      </c>
      <c r="R48" s="589">
        <v>80101.762082104047</v>
      </c>
      <c r="S48" s="589">
        <v>72206.291505280926</v>
      </c>
      <c r="T48" s="589">
        <v>66226.329735711988</v>
      </c>
      <c r="U48" s="589">
        <v>62424.428651606067</v>
      </c>
    </row>
    <row r="49" spans="1:21" s="52" customFormat="1" ht="12.75" customHeight="1">
      <c r="A49" s="79">
        <v>44</v>
      </c>
      <c r="B49" s="98" t="s">
        <v>215</v>
      </c>
      <c r="C49" s="385" t="s">
        <v>745</v>
      </c>
      <c r="D49" s="589">
        <v>316029.65277714393</v>
      </c>
      <c r="E49" s="589">
        <v>305010.63719279855</v>
      </c>
      <c r="F49" s="589">
        <v>294924.34556551435</v>
      </c>
      <c r="G49" s="589">
        <v>304994.68484582228</v>
      </c>
      <c r="H49" s="589">
        <v>291525.66112602956</v>
      </c>
      <c r="I49" s="589">
        <v>275307.90258301137</v>
      </c>
      <c r="J49" s="589">
        <v>262518.34121694602</v>
      </c>
      <c r="K49" s="589">
        <v>249506.56982315559</v>
      </c>
      <c r="L49" s="589">
        <v>232837.63453679421</v>
      </c>
      <c r="M49" s="589">
        <v>216451.88315332527</v>
      </c>
      <c r="N49" s="589">
        <v>216313.78150224272</v>
      </c>
      <c r="O49" s="589">
        <v>223277.91654972918</v>
      </c>
      <c r="P49" s="589">
        <v>262491.41073446273</v>
      </c>
      <c r="Q49" s="589">
        <v>262255.47311506857</v>
      </c>
      <c r="R49" s="589">
        <v>248759.94744238607</v>
      </c>
      <c r="S49" s="589">
        <v>261303.35287687567</v>
      </c>
      <c r="T49" s="589">
        <v>273247.58806280693</v>
      </c>
      <c r="U49" s="589">
        <v>249441.66335693453</v>
      </c>
    </row>
    <row r="50" spans="1:21" s="52" customFormat="1" ht="12.75" customHeight="1">
      <c r="A50" s="79">
        <v>45</v>
      </c>
      <c r="B50" s="98" t="s">
        <v>216</v>
      </c>
      <c r="C50" s="387" t="s">
        <v>358</v>
      </c>
      <c r="D50" s="589">
        <v>234005.324760224</v>
      </c>
      <c r="E50" s="589">
        <v>223872.57566062239</v>
      </c>
      <c r="F50" s="589">
        <v>218818.54589401645</v>
      </c>
      <c r="G50" s="589">
        <v>218041.80467394591</v>
      </c>
      <c r="H50" s="589">
        <v>216544.78248888912</v>
      </c>
      <c r="I50" s="589">
        <v>201731.10515365639</v>
      </c>
      <c r="J50" s="589">
        <v>188814.73511242136</v>
      </c>
      <c r="K50" s="589">
        <v>179399.83109507346</v>
      </c>
      <c r="L50" s="589">
        <v>168396.59533019975</v>
      </c>
      <c r="M50" s="589">
        <v>151669.99421376534</v>
      </c>
      <c r="N50" s="589">
        <v>152945.9798850278</v>
      </c>
      <c r="O50" s="589">
        <v>157072.70672966319</v>
      </c>
      <c r="P50" s="589">
        <v>204388.08765345928</v>
      </c>
      <c r="Q50" s="589">
        <v>203437.13466079885</v>
      </c>
      <c r="R50" s="589">
        <v>179835.31883631952</v>
      </c>
      <c r="S50" s="589">
        <v>188027.63752710322</v>
      </c>
      <c r="T50" s="589">
        <v>198731.81777170417</v>
      </c>
      <c r="U50" s="589">
        <v>174128.20458997629</v>
      </c>
    </row>
    <row r="51" spans="1:21" s="52" customFormat="1" ht="12.75" customHeight="1">
      <c r="A51" s="79">
        <v>46</v>
      </c>
      <c r="B51" s="98">
        <v>43</v>
      </c>
      <c r="C51" s="387" t="s">
        <v>361</v>
      </c>
      <c r="D51" s="589">
        <v>82024.328016919928</v>
      </c>
      <c r="E51" s="589">
        <v>81138.061532176187</v>
      </c>
      <c r="F51" s="589">
        <v>76105.799671497894</v>
      </c>
      <c r="G51" s="589">
        <v>86952.880171876357</v>
      </c>
      <c r="H51" s="589">
        <v>74980.878637140413</v>
      </c>
      <c r="I51" s="589">
        <v>73576.797429354963</v>
      </c>
      <c r="J51" s="589">
        <v>73703.606104524632</v>
      </c>
      <c r="K51" s="589">
        <v>70106.738728082142</v>
      </c>
      <c r="L51" s="589">
        <v>64441.039206594447</v>
      </c>
      <c r="M51" s="589">
        <v>64781.888939559918</v>
      </c>
      <c r="N51" s="589">
        <v>63367.801617214915</v>
      </c>
      <c r="O51" s="589">
        <v>66205.209820065997</v>
      </c>
      <c r="P51" s="589">
        <v>58103.323081003451</v>
      </c>
      <c r="Q51" s="589">
        <v>58818.338454269717</v>
      </c>
      <c r="R51" s="589">
        <v>68924.628606066559</v>
      </c>
      <c r="S51" s="589">
        <v>73275.71534977245</v>
      </c>
      <c r="T51" s="589">
        <v>74515.770291102745</v>
      </c>
      <c r="U51" s="589">
        <v>75313.45876695824</v>
      </c>
    </row>
    <row r="52" spans="1:21" s="52" customFormat="1" ht="12.75" customHeight="1">
      <c r="A52" s="79">
        <v>47</v>
      </c>
      <c r="B52" s="98" t="s">
        <v>218</v>
      </c>
      <c r="C52" s="385" t="s">
        <v>362</v>
      </c>
      <c r="D52" s="589">
        <v>503909.85117289884</v>
      </c>
      <c r="E52" s="589">
        <v>538631.79783441243</v>
      </c>
      <c r="F52" s="589">
        <v>508978.2613228776</v>
      </c>
      <c r="G52" s="589">
        <v>515492.78696164349</v>
      </c>
      <c r="H52" s="589">
        <v>505656.05339590536</v>
      </c>
      <c r="I52" s="589">
        <v>492071.63631006546</v>
      </c>
      <c r="J52" s="589">
        <v>510909.64787136973</v>
      </c>
      <c r="K52" s="589">
        <v>496143.39828434354</v>
      </c>
      <c r="L52" s="589">
        <v>472805.67793661216</v>
      </c>
      <c r="M52" s="589">
        <v>464364.84836773056</v>
      </c>
      <c r="N52" s="589">
        <v>454450.41923463601</v>
      </c>
      <c r="O52" s="589">
        <v>462741.54248171876</v>
      </c>
      <c r="P52" s="589">
        <v>380613.97000821889</v>
      </c>
      <c r="Q52" s="589">
        <v>402432.14143441565</v>
      </c>
      <c r="R52" s="589">
        <v>373423.65580585215</v>
      </c>
      <c r="S52" s="589">
        <v>396586.1020690797</v>
      </c>
      <c r="T52" s="589">
        <v>379660.68613264873</v>
      </c>
      <c r="U52" s="589">
        <v>379662.03379352356</v>
      </c>
    </row>
    <row r="53" spans="1:21" s="52" customFormat="1" ht="12.75" customHeight="1">
      <c r="A53" s="79">
        <v>48</v>
      </c>
      <c r="B53" s="98">
        <v>45</v>
      </c>
      <c r="C53" s="387" t="s">
        <v>57</v>
      </c>
      <c r="D53" s="589">
        <v>81779.98080257549</v>
      </c>
      <c r="E53" s="589">
        <v>88924.716515809487</v>
      </c>
      <c r="F53" s="589">
        <v>85835.723191360536</v>
      </c>
      <c r="G53" s="589">
        <v>90258.282979536583</v>
      </c>
      <c r="H53" s="589">
        <v>88535.728774072471</v>
      </c>
      <c r="I53" s="589">
        <v>81565.162563113467</v>
      </c>
      <c r="J53" s="589">
        <v>87061.707592702602</v>
      </c>
      <c r="K53" s="589">
        <v>78107.944940757399</v>
      </c>
      <c r="L53" s="589">
        <v>71341.768005236358</v>
      </c>
      <c r="M53" s="589">
        <v>67899.036589697338</v>
      </c>
      <c r="N53" s="589">
        <v>69136.157772150487</v>
      </c>
      <c r="O53" s="589">
        <v>75932.037015481925</v>
      </c>
      <c r="P53" s="589">
        <v>41658.214390457673</v>
      </c>
      <c r="Q53" s="589">
        <v>45801.203502713834</v>
      </c>
      <c r="R53" s="589">
        <v>43511.955074430232</v>
      </c>
      <c r="S53" s="589">
        <v>43579.546402861488</v>
      </c>
      <c r="T53" s="589">
        <v>41644.764765396394</v>
      </c>
      <c r="U53" s="589">
        <v>42395.075729179211</v>
      </c>
    </row>
    <row r="54" spans="1:21" s="52" customFormat="1" ht="12.75" customHeight="1">
      <c r="A54" s="79">
        <v>49</v>
      </c>
      <c r="B54" s="98">
        <v>46</v>
      </c>
      <c r="C54" s="387" t="s">
        <v>363</v>
      </c>
      <c r="D54" s="589">
        <v>148746.72556857043</v>
      </c>
      <c r="E54" s="589">
        <v>157201.72586965535</v>
      </c>
      <c r="F54" s="589">
        <v>150770.64902141184</v>
      </c>
      <c r="G54" s="589">
        <v>153667.44798942577</v>
      </c>
      <c r="H54" s="589">
        <v>152664.02837816637</v>
      </c>
      <c r="I54" s="589">
        <v>147006.24307758085</v>
      </c>
      <c r="J54" s="589">
        <v>151538.58284967745</v>
      </c>
      <c r="K54" s="589">
        <v>141049.07700995475</v>
      </c>
      <c r="L54" s="589">
        <v>130273.6804976602</v>
      </c>
      <c r="M54" s="589">
        <v>132809.92856841197</v>
      </c>
      <c r="N54" s="589">
        <v>138324.28035279654</v>
      </c>
      <c r="O54" s="589">
        <v>145473.62704001731</v>
      </c>
      <c r="P54" s="589">
        <v>119317.03771548501</v>
      </c>
      <c r="Q54" s="589">
        <v>122857.00375941797</v>
      </c>
      <c r="R54" s="589">
        <v>108235.57577749131</v>
      </c>
      <c r="S54" s="589">
        <v>113912.01529292713</v>
      </c>
      <c r="T54" s="589">
        <v>111783.85741799651</v>
      </c>
      <c r="U54" s="589">
        <v>111818.85626395795</v>
      </c>
    </row>
    <row r="55" spans="1:21" s="52" customFormat="1" ht="12.75" customHeight="1">
      <c r="A55" s="79">
        <v>50</v>
      </c>
      <c r="B55" s="98">
        <v>47</v>
      </c>
      <c r="C55" s="387" t="s">
        <v>364</v>
      </c>
      <c r="D55" s="589">
        <v>273383.14480175293</v>
      </c>
      <c r="E55" s="589">
        <v>292505.35544894764</v>
      </c>
      <c r="F55" s="589">
        <v>272371.88911010523</v>
      </c>
      <c r="G55" s="589">
        <v>271567.05599268113</v>
      </c>
      <c r="H55" s="589">
        <v>264456.2962436665</v>
      </c>
      <c r="I55" s="589">
        <v>263500.23066937114</v>
      </c>
      <c r="J55" s="589">
        <v>272309.35742898966</v>
      </c>
      <c r="K55" s="589">
        <v>276986.3763336314</v>
      </c>
      <c r="L55" s="589">
        <v>271190.22943371563</v>
      </c>
      <c r="M55" s="589">
        <v>263655.88320962124</v>
      </c>
      <c r="N55" s="589">
        <v>246989.98110968896</v>
      </c>
      <c r="O55" s="589">
        <v>241335.87842621951</v>
      </c>
      <c r="P55" s="589">
        <v>219638.71790227623</v>
      </c>
      <c r="Q55" s="589">
        <v>233773.93417228386</v>
      </c>
      <c r="R55" s="589">
        <v>221676.12495393059</v>
      </c>
      <c r="S55" s="589">
        <v>239094.54037329109</v>
      </c>
      <c r="T55" s="589">
        <v>226232.06394925585</v>
      </c>
      <c r="U55" s="589">
        <v>225448.10180038636</v>
      </c>
    </row>
    <row r="56" spans="1:21" s="52" customFormat="1" ht="12.75" customHeight="1">
      <c r="A56" s="79">
        <v>51</v>
      </c>
      <c r="B56" s="98" t="s">
        <v>219</v>
      </c>
      <c r="C56" s="385" t="s">
        <v>220</v>
      </c>
      <c r="D56" s="589">
        <v>760820.87762586493</v>
      </c>
      <c r="E56" s="589">
        <v>764455.85681646131</v>
      </c>
      <c r="F56" s="589">
        <v>782592.15298377443</v>
      </c>
      <c r="G56" s="589">
        <v>795794.67738297582</v>
      </c>
      <c r="H56" s="589">
        <v>860097.90382773732</v>
      </c>
      <c r="I56" s="589">
        <v>869572.77976906451</v>
      </c>
      <c r="J56" s="589">
        <v>866951.53685838287</v>
      </c>
      <c r="K56" s="589">
        <v>852984.93308624218</v>
      </c>
      <c r="L56" s="589">
        <v>867010.23654185748</v>
      </c>
      <c r="M56" s="589">
        <v>875313.55201811891</v>
      </c>
      <c r="N56" s="589">
        <v>923013.16511206364</v>
      </c>
      <c r="O56" s="589">
        <v>977366.44101251056</v>
      </c>
      <c r="P56" s="589">
        <v>963711.68479587871</v>
      </c>
      <c r="Q56" s="589">
        <v>964627.25387619541</v>
      </c>
      <c r="R56" s="589">
        <v>927974.45084129518</v>
      </c>
      <c r="S56" s="589">
        <v>965112.36754927458</v>
      </c>
      <c r="T56" s="589">
        <v>905852.18925630697</v>
      </c>
      <c r="U56" s="589">
        <v>889924.2264428098</v>
      </c>
    </row>
    <row r="57" spans="1:21" s="52" customFormat="1" ht="12.75" customHeight="1">
      <c r="A57" s="79">
        <v>52</v>
      </c>
      <c r="B57" s="98" t="s">
        <v>221</v>
      </c>
      <c r="C57" s="387" t="s">
        <v>365</v>
      </c>
      <c r="D57" s="589">
        <v>83601.027198077951</v>
      </c>
      <c r="E57" s="589">
        <v>82525.004955308352</v>
      </c>
      <c r="F57" s="589">
        <v>83752.097112913412</v>
      </c>
      <c r="G57" s="589">
        <v>79240.526710367587</v>
      </c>
      <c r="H57" s="589">
        <v>78189.627904428096</v>
      </c>
      <c r="I57" s="589">
        <v>78760.59610355187</v>
      </c>
      <c r="J57" s="589">
        <v>75218.790826243756</v>
      </c>
      <c r="K57" s="589">
        <v>72463.764131086602</v>
      </c>
      <c r="L57" s="589">
        <v>72373.741838770628</v>
      </c>
      <c r="M57" s="589">
        <v>72037.892112336762</v>
      </c>
      <c r="N57" s="589">
        <v>71163.049581484753</v>
      </c>
      <c r="O57" s="589">
        <v>69647.064391118533</v>
      </c>
      <c r="P57" s="589">
        <v>66580.322113194808</v>
      </c>
      <c r="Q57" s="589">
        <v>69587.424254965765</v>
      </c>
      <c r="R57" s="589">
        <v>67048.553089098335</v>
      </c>
      <c r="S57" s="589">
        <v>69341.95151251489</v>
      </c>
      <c r="T57" s="589">
        <v>68866.843433252565</v>
      </c>
      <c r="U57" s="589">
        <v>55539.76330324453</v>
      </c>
    </row>
    <row r="58" spans="1:21" s="52" customFormat="1" ht="12.75" customHeight="1">
      <c r="A58" s="79">
        <v>53</v>
      </c>
      <c r="B58" s="98" t="s">
        <v>222</v>
      </c>
      <c r="C58" s="387" t="s">
        <v>366</v>
      </c>
      <c r="D58" s="589">
        <v>127842.97915121005</v>
      </c>
      <c r="E58" s="589">
        <v>128412.83050393258</v>
      </c>
      <c r="F58" s="589">
        <v>129775.46399679258</v>
      </c>
      <c r="G58" s="589">
        <v>137468.67529373083</v>
      </c>
      <c r="H58" s="589">
        <v>155974.0657120859</v>
      </c>
      <c r="I58" s="589">
        <v>160110.34497947368</v>
      </c>
      <c r="J58" s="589">
        <v>166665.58740447761</v>
      </c>
      <c r="K58" s="589">
        <v>167396.97417618791</v>
      </c>
      <c r="L58" s="589">
        <v>169613.27490355301</v>
      </c>
      <c r="M58" s="589">
        <v>171872.40983241249</v>
      </c>
      <c r="N58" s="589">
        <v>171720.51855468843</v>
      </c>
      <c r="O58" s="589">
        <v>181365.5507214579</v>
      </c>
      <c r="P58" s="589">
        <v>185722.51724189438</v>
      </c>
      <c r="Q58" s="589">
        <v>177146.05041053146</v>
      </c>
      <c r="R58" s="589">
        <v>166260.69025039393</v>
      </c>
      <c r="S58" s="589">
        <v>168920.77754130011</v>
      </c>
      <c r="T58" s="589">
        <v>168440.0816488745</v>
      </c>
      <c r="U58" s="589">
        <v>161153.66268135159</v>
      </c>
    </row>
    <row r="59" spans="1:21" s="52" customFormat="1" ht="12.75" customHeight="1">
      <c r="A59" s="79">
        <v>54</v>
      </c>
      <c r="B59" s="98">
        <v>50</v>
      </c>
      <c r="C59" s="387" t="s">
        <v>173</v>
      </c>
      <c r="D59" s="589">
        <v>82423.252716030242</v>
      </c>
      <c r="E59" s="589">
        <v>71413.81476164599</v>
      </c>
      <c r="F59" s="589">
        <v>73791.986934519984</v>
      </c>
      <c r="G59" s="589">
        <v>69508.93234284241</v>
      </c>
      <c r="H59" s="589">
        <v>75386.825221481005</v>
      </c>
      <c r="I59" s="589">
        <v>56235.324375288859</v>
      </c>
      <c r="J59" s="589">
        <v>53073.885361067682</v>
      </c>
      <c r="K59" s="589">
        <v>52006.410509292546</v>
      </c>
      <c r="L59" s="589">
        <v>52272.444505298387</v>
      </c>
      <c r="M59" s="589">
        <v>42761.142228969082</v>
      </c>
      <c r="N59" s="589">
        <v>39004.413509619539</v>
      </c>
      <c r="O59" s="589">
        <v>56434.889174883625</v>
      </c>
      <c r="P59" s="589">
        <v>37146.804723373207</v>
      </c>
      <c r="Q59" s="589">
        <v>42270.670939148215</v>
      </c>
      <c r="R59" s="589">
        <v>42640.197373385439</v>
      </c>
      <c r="S59" s="589">
        <v>75511.649272218259</v>
      </c>
      <c r="T59" s="589">
        <v>68215.473411950748</v>
      </c>
      <c r="U59" s="589">
        <v>50444.941545232199</v>
      </c>
    </row>
    <row r="60" spans="1:21" s="52" customFormat="1" ht="12.75" customHeight="1">
      <c r="A60" s="79">
        <v>55</v>
      </c>
      <c r="B60" s="98">
        <v>51</v>
      </c>
      <c r="C60" s="387" t="s">
        <v>174</v>
      </c>
      <c r="D60" s="589">
        <v>297617.08661670901</v>
      </c>
      <c r="E60" s="589">
        <v>312142.96946066647</v>
      </c>
      <c r="F60" s="589">
        <v>324324.88983192679</v>
      </c>
      <c r="G60" s="589">
        <v>333820.18748500565</v>
      </c>
      <c r="H60" s="589">
        <v>358021.70236103883</v>
      </c>
      <c r="I60" s="589">
        <v>379081.73624964181</v>
      </c>
      <c r="J60" s="589">
        <v>369552.08939318941</v>
      </c>
      <c r="K60" s="589">
        <v>365964.00722796697</v>
      </c>
      <c r="L60" s="589">
        <v>376552.32399488834</v>
      </c>
      <c r="M60" s="589">
        <v>383601.76876865787</v>
      </c>
      <c r="N60" s="589">
        <v>436715.58829345001</v>
      </c>
      <c r="O60" s="589">
        <v>450484.3140912542</v>
      </c>
      <c r="P60" s="589">
        <v>468255.97322637704</v>
      </c>
      <c r="Q60" s="589">
        <v>469168.09070678888</v>
      </c>
      <c r="R60" s="589">
        <v>447058.82312854286</v>
      </c>
      <c r="S60" s="589">
        <v>430160.44837852579</v>
      </c>
      <c r="T60" s="589">
        <v>381638.82170150452</v>
      </c>
      <c r="U60" s="589">
        <v>407947.02298115293</v>
      </c>
    </row>
    <row r="61" spans="1:21" s="52" customFormat="1" ht="12.75" customHeight="1">
      <c r="A61" s="79">
        <v>56</v>
      </c>
      <c r="B61" s="98">
        <v>52</v>
      </c>
      <c r="C61" s="387" t="s">
        <v>367</v>
      </c>
      <c r="D61" s="589">
        <v>125258.18220691306</v>
      </c>
      <c r="E61" s="589">
        <v>125776.96442547701</v>
      </c>
      <c r="F61" s="589">
        <v>127540.34690720972</v>
      </c>
      <c r="G61" s="589">
        <v>130541.95606144604</v>
      </c>
      <c r="H61" s="589">
        <v>142545.48834786794</v>
      </c>
      <c r="I61" s="589">
        <v>144801.39632710718</v>
      </c>
      <c r="J61" s="589">
        <v>151610.53133864753</v>
      </c>
      <c r="K61" s="589">
        <v>144970.82849257506</v>
      </c>
      <c r="L61" s="589">
        <v>146716.34526318047</v>
      </c>
      <c r="M61" s="589">
        <v>154265.85107034477</v>
      </c>
      <c r="N61" s="589">
        <v>154400.00068308797</v>
      </c>
      <c r="O61" s="589">
        <v>166239.09831879238</v>
      </c>
      <c r="P61" s="589">
        <v>156609.50157711582</v>
      </c>
      <c r="Q61" s="589">
        <v>157276.86406456045</v>
      </c>
      <c r="R61" s="589">
        <v>159142.61095172257</v>
      </c>
      <c r="S61" s="589">
        <v>174749.25524705634</v>
      </c>
      <c r="T61" s="589">
        <v>171953.82385756739</v>
      </c>
      <c r="U61" s="589">
        <v>168406.39903508808</v>
      </c>
    </row>
    <row r="62" spans="1:21" s="52" customFormat="1" ht="12.75" customHeight="1">
      <c r="A62" s="79">
        <v>57</v>
      </c>
      <c r="B62" s="98">
        <v>53</v>
      </c>
      <c r="C62" s="387" t="s">
        <v>368</v>
      </c>
      <c r="D62" s="589">
        <v>44078.349736924603</v>
      </c>
      <c r="E62" s="589">
        <v>44184.272709430938</v>
      </c>
      <c r="F62" s="589">
        <v>43407.368200411955</v>
      </c>
      <c r="G62" s="589">
        <v>45214.399489583338</v>
      </c>
      <c r="H62" s="589">
        <v>49980.194280835516</v>
      </c>
      <c r="I62" s="589">
        <v>50583.381734001072</v>
      </c>
      <c r="J62" s="589">
        <v>50830.652534756759</v>
      </c>
      <c r="K62" s="589">
        <v>50182.948549133005</v>
      </c>
      <c r="L62" s="589">
        <v>49482.106036166704</v>
      </c>
      <c r="M62" s="589">
        <v>50774.488005397878</v>
      </c>
      <c r="N62" s="589">
        <v>50009.594489732961</v>
      </c>
      <c r="O62" s="589">
        <v>53195.524315003888</v>
      </c>
      <c r="P62" s="589">
        <v>49396.56591392347</v>
      </c>
      <c r="Q62" s="589">
        <v>49178.153500200613</v>
      </c>
      <c r="R62" s="589">
        <v>45823.576048151954</v>
      </c>
      <c r="S62" s="589">
        <v>46428.285597659131</v>
      </c>
      <c r="T62" s="589">
        <v>46737.145203157175</v>
      </c>
      <c r="U62" s="589">
        <v>46432.436896740583</v>
      </c>
    </row>
    <row r="63" spans="1:21" s="52" customFormat="1" ht="12.75" customHeight="1">
      <c r="A63" s="79">
        <v>58</v>
      </c>
      <c r="B63" s="98" t="s">
        <v>225</v>
      </c>
      <c r="C63" s="385" t="s">
        <v>369</v>
      </c>
      <c r="D63" s="589">
        <v>104367.65633056786</v>
      </c>
      <c r="E63" s="589">
        <v>121666.9687644966</v>
      </c>
      <c r="F63" s="589">
        <v>113110.97026231265</v>
      </c>
      <c r="G63" s="589">
        <v>111524.219659957</v>
      </c>
      <c r="H63" s="589">
        <v>110208.28446110935</v>
      </c>
      <c r="I63" s="589">
        <v>104323.28067043445</v>
      </c>
      <c r="J63" s="589">
        <v>114856.62758191116</v>
      </c>
      <c r="K63" s="589">
        <v>119986.61238494421</v>
      </c>
      <c r="L63" s="589">
        <v>116153.75816140366</v>
      </c>
      <c r="M63" s="589">
        <v>115128.9006668489</v>
      </c>
      <c r="N63" s="589">
        <v>115103.40091317343</v>
      </c>
      <c r="O63" s="589">
        <v>115954.43305241277</v>
      </c>
      <c r="P63" s="589">
        <v>97573.950371827203</v>
      </c>
      <c r="Q63" s="589">
        <v>109277.3635695366</v>
      </c>
      <c r="R63" s="589">
        <v>105417.03401486838</v>
      </c>
      <c r="S63" s="589">
        <v>114352.09677189587</v>
      </c>
      <c r="T63" s="589">
        <v>108495.37834784975</v>
      </c>
      <c r="U63" s="589">
        <v>105515.31867877765</v>
      </c>
    </row>
    <row r="64" spans="1:21" s="52" customFormat="1" ht="12.75" customHeight="1">
      <c r="A64" s="79">
        <v>59</v>
      </c>
      <c r="B64" s="98" t="s">
        <v>674</v>
      </c>
      <c r="C64" s="385" t="s">
        <v>227</v>
      </c>
      <c r="D64" s="589">
        <v>76607.1480615256</v>
      </c>
      <c r="E64" s="589">
        <v>80273.240858911304</v>
      </c>
      <c r="F64" s="589">
        <v>80487.962133615743</v>
      </c>
      <c r="G64" s="589">
        <v>86311.024951318919</v>
      </c>
      <c r="H64" s="589">
        <v>89262.022738119296</v>
      </c>
      <c r="I64" s="589">
        <v>84123.757532183517</v>
      </c>
      <c r="J64" s="589">
        <v>97280.889584014047</v>
      </c>
      <c r="K64" s="589">
        <v>87378.271197835013</v>
      </c>
      <c r="L64" s="589">
        <v>89876.089905143861</v>
      </c>
      <c r="M64" s="589">
        <v>99875.640131805849</v>
      </c>
      <c r="N64" s="589">
        <v>99951.95609189471</v>
      </c>
      <c r="O64" s="589">
        <v>104466.01323508559</v>
      </c>
      <c r="P64" s="589">
        <v>97185.354607429472</v>
      </c>
      <c r="Q64" s="589">
        <v>99668.210135052213</v>
      </c>
      <c r="R64" s="589">
        <v>84719.671809597552</v>
      </c>
      <c r="S64" s="589">
        <v>87993.438994102151</v>
      </c>
      <c r="T64" s="589">
        <v>81596.833848991053</v>
      </c>
      <c r="U64" s="589">
        <v>80868.785805790103</v>
      </c>
    </row>
    <row r="65" spans="1:21" s="52" customFormat="1" ht="12.75" customHeight="1">
      <c r="A65" s="79">
        <v>60</v>
      </c>
      <c r="B65" s="98" t="s">
        <v>675</v>
      </c>
      <c r="C65" s="385" t="s">
        <v>61</v>
      </c>
      <c r="D65" s="589">
        <v>53837.317846317761</v>
      </c>
      <c r="E65" s="589">
        <v>59029.026134668631</v>
      </c>
      <c r="F65" s="589">
        <v>52145.946825859086</v>
      </c>
      <c r="G65" s="589">
        <v>53123.350193544691</v>
      </c>
      <c r="H65" s="589">
        <v>50663.616831000676</v>
      </c>
      <c r="I65" s="589">
        <v>49745.769360004422</v>
      </c>
      <c r="J65" s="589">
        <v>53161.889538433446</v>
      </c>
      <c r="K65" s="589">
        <v>54702.636374990157</v>
      </c>
      <c r="L65" s="589">
        <v>52842.445366699016</v>
      </c>
      <c r="M65" s="589">
        <v>50128.825079246802</v>
      </c>
      <c r="N65" s="589">
        <v>48592.628102755363</v>
      </c>
      <c r="O65" s="589">
        <v>51368.985408472399</v>
      </c>
      <c r="P65" s="589">
        <v>42299.588537754527</v>
      </c>
      <c r="Q65" s="589">
        <v>36684.297806567207</v>
      </c>
      <c r="R65" s="589">
        <v>42830.336026288533</v>
      </c>
      <c r="S65" s="589">
        <v>44937.078469718355</v>
      </c>
      <c r="T65" s="589">
        <v>38354.992958356372</v>
      </c>
      <c r="U65" s="589">
        <v>37806.455983871871</v>
      </c>
    </row>
    <row r="66" spans="1:21" s="52" customFormat="1" ht="12.75" customHeight="1">
      <c r="A66" s="79">
        <v>61</v>
      </c>
      <c r="B66" s="98" t="s">
        <v>676</v>
      </c>
      <c r="C66" s="385" t="s">
        <v>370</v>
      </c>
      <c r="D66" s="589">
        <v>29069.293996164608</v>
      </c>
      <c r="E66" s="589">
        <v>30024.914536202883</v>
      </c>
      <c r="F66" s="589">
        <v>31335.20810840082</v>
      </c>
      <c r="G66" s="589">
        <v>34132.04533287161</v>
      </c>
      <c r="H66" s="589">
        <v>34376.944464331806</v>
      </c>
      <c r="I66" s="589">
        <v>28326.983793125317</v>
      </c>
      <c r="J66" s="589">
        <v>34280.1853996883</v>
      </c>
      <c r="K66" s="589">
        <v>34902.638731602376</v>
      </c>
      <c r="L66" s="589">
        <v>36321.750528803728</v>
      </c>
      <c r="M66" s="589">
        <v>36296.013583302156</v>
      </c>
      <c r="N66" s="589">
        <v>36709.871740049399</v>
      </c>
      <c r="O66" s="589">
        <v>41843.781970362645</v>
      </c>
      <c r="P66" s="589">
        <v>38852.633864202202</v>
      </c>
      <c r="Q66" s="589">
        <v>41325.693092213682</v>
      </c>
      <c r="R66" s="589">
        <v>41232.918635608614</v>
      </c>
      <c r="S66" s="589">
        <v>42628.408348194884</v>
      </c>
      <c r="T66" s="589">
        <v>40383.522313317248</v>
      </c>
      <c r="U66" s="589">
        <v>41877.705497885261</v>
      </c>
    </row>
    <row r="67" spans="1:21" s="52" customFormat="1" ht="12.75" customHeight="1">
      <c r="A67" s="79">
        <v>62</v>
      </c>
      <c r="B67" s="98" t="s">
        <v>677</v>
      </c>
      <c r="C67" s="385" t="s">
        <v>228</v>
      </c>
      <c r="D67" s="589">
        <v>117963.73957075138</v>
      </c>
      <c r="E67" s="589">
        <v>127809.5591962797</v>
      </c>
      <c r="F67" s="589">
        <v>126723.7357138136</v>
      </c>
      <c r="G67" s="589">
        <v>133526.3426309136</v>
      </c>
      <c r="H67" s="589">
        <v>136381.96896108106</v>
      </c>
      <c r="I67" s="589">
        <v>133945.35484823471</v>
      </c>
      <c r="J67" s="589">
        <v>144785.59098155861</v>
      </c>
      <c r="K67" s="589">
        <v>146328.59582257585</v>
      </c>
      <c r="L67" s="589">
        <v>141794.49536512871</v>
      </c>
      <c r="M67" s="589">
        <v>139696.79987538839</v>
      </c>
      <c r="N67" s="589">
        <v>143312.9404347346</v>
      </c>
      <c r="O67" s="589">
        <v>155434.32532111602</v>
      </c>
      <c r="P67" s="589">
        <v>145492.96898490746</v>
      </c>
      <c r="Q67" s="589">
        <v>159329.45081862021</v>
      </c>
      <c r="R67" s="589">
        <v>152365.60254622539</v>
      </c>
      <c r="S67" s="589">
        <v>155125.00925595078</v>
      </c>
      <c r="T67" s="589">
        <v>146020.38135663446</v>
      </c>
      <c r="U67" s="589">
        <v>142682.38502049205</v>
      </c>
    </row>
    <row r="68" spans="1:21" s="52" customFormat="1" ht="12.75" customHeight="1">
      <c r="A68" s="79">
        <v>63</v>
      </c>
      <c r="B68" s="98" t="s">
        <v>678</v>
      </c>
      <c r="C68" s="385" t="s">
        <v>229</v>
      </c>
      <c r="D68" s="589">
        <v>18980.430756574391</v>
      </c>
      <c r="E68" s="589">
        <v>77785.76068948087</v>
      </c>
      <c r="F68" s="589">
        <v>77857.548442858053</v>
      </c>
      <c r="G68" s="589">
        <v>23360.670928837037</v>
      </c>
      <c r="H68" s="589">
        <v>85353.114463549558</v>
      </c>
      <c r="I68" s="589">
        <v>78383.257899497607</v>
      </c>
      <c r="J68" s="589">
        <v>79122.519990142042</v>
      </c>
      <c r="K68" s="589">
        <v>81580.66062448833</v>
      </c>
      <c r="L68" s="589">
        <v>79079.687060646364</v>
      </c>
      <c r="M68" s="589">
        <v>73955.939248812647</v>
      </c>
      <c r="N68" s="589">
        <v>71502.469725415664</v>
      </c>
      <c r="O68" s="589">
        <v>72600.669860454553</v>
      </c>
      <c r="P68" s="589">
        <v>73906.962334697237</v>
      </c>
      <c r="Q68" s="589">
        <v>79273.192610312864</v>
      </c>
      <c r="R68" s="589">
        <v>80845.862636093196</v>
      </c>
      <c r="S68" s="589">
        <v>81994.153852546486</v>
      </c>
      <c r="T68" s="589">
        <v>81000.798656177256</v>
      </c>
      <c r="U68" s="589">
        <v>76839.297766819916</v>
      </c>
    </row>
    <row r="69" spans="1:21" s="52" customFormat="1" ht="12.75" customHeight="1">
      <c r="A69" s="79">
        <v>64</v>
      </c>
      <c r="B69" s="98" t="s">
        <v>679</v>
      </c>
      <c r="C69" s="385" t="s">
        <v>371</v>
      </c>
      <c r="D69" s="589">
        <v>185881.43950311304</v>
      </c>
      <c r="E69" s="589">
        <v>196357.67141255739</v>
      </c>
      <c r="F69" s="589">
        <v>187899.11033760887</v>
      </c>
      <c r="G69" s="589">
        <v>181627.14519639261</v>
      </c>
      <c r="H69" s="589">
        <v>166589.50423958406</v>
      </c>
      <c r="I69" s="589">
        <v>163614.86476004441</v>
      </c>
      <c r="J69" s="589">
        <v>156642.92142402238</v>
      </c>
      <c r="K69" s="589">
        <v>155698.93296092597</v>
      </c>
      <c r="L69" s="589">
        <v>152875.26046569209</v>
      </c>
      <c r="M69" s="589">
        <v>146189.33708470233</v>
      </c>
      <c r="N69" s="589">
        <v>144595.64472489516</v>
      </c>
      <c r="O69" s="589">
        <v>168164.83517915109</v>
      </c>
      <c r="P69" s="589">
        <v>143317.22776869687</v>
      </c>
      <c r="Q69" s="589">
        <v>162925.47592675147</v>
      </c>
      <c r="R69" s="589">
        <v>145988.74613598926</v>
      </c>
      <c r="S69" s="589">
        <v>152596.26881209796</v>
      </c>
      <c r="T69" s="589">
        <v>135782.05940197394</v>
      </c>
      <c r="U69" s="589">
        <v>134075.2985549735</v>
      </c>
    </row>
    <row r="70" spans="1:21" s="52" customFormat="1" ht="12.75" customHeight="1">
      <c r="A70" s="79">
        <v>65</v>
      </c>
      <c r="B70" s="98" t="s">
        <v>231</v>
      </c>
      <c r="C70" s="385" t="s">
        <v>258</v>
      </c>
      <c r="D70" s="589">
        <v>128860.40215947916</v>
      </c>
      <c r="E70" s="589">
        <v>147248.11909401647</v>
      </c>
      <c r="F70" s="589">
        <v>133858.4780218447</v>
      </c>
      <c r="G70" s="589">
        <v>134820.80850077231</v>
      </c>
      <c r="H70" s="589">
        <v>127681.20766927578</v>
      </c>
      <c r="I70" s="589">
        <v>116922.22438883039</v>
      </c>
      <c r="J70" s="589">
        <v>130428.15506007615</v>
      </c>
      <c r="K70" s="589">
        <v>123854.32757906184</v>
      </c>
      <c r="L70" s="589">
        <v>127574.02727013429</v>
      </c>
      <c r="M70" s="589">
        <v>127805.86191173222</v>
      </c>
      <c r="N70" s="589">
        <v>133537.72772076717</v>
      </c>
      <c r="O70" s="589">
        <v>143378.10780156654</v>
      </c>
      <c r="P70" s="589">
        <v>113590.58939047932</v>
      </c>
      <c r="Q70" s="589">
        <v>129472.96950983856</v>
      </c>
      <c r="R70" s="589">
        <v>110963.97147140652</v>
      </c>
      <c r="S70" s="589">
        <v>123008.76969375313</v>
      </c>
      <c r="T70" s="589">
        <v>104038.71082355536</v>
      </c>
      <c r="U70" s="589">
        <v>96019.216594505939</v>
      </c>
    </row>
    <row r="71" spans="1:21" s="52" customFormat="1" ht="12.75" customHeight="1">
      <c r="A71" s="79">
        <v>66</v>
      </c>
      <c r="B71" s="98" t="s">
        <v>232</v>
      </c>
      <c r="C71" s="385" t="s">
        <v>372</v>
      </c>
      <c r="D71" s="589">
        <v>154053.49217102071</v>
      </c>
      <c r="E71" s="589">
        <v>176921.47046078014</v>
      </c>
      <c r="F71" s="589">
        <v>167162.98260205629</v>
      </c>
      <c r="G71" s="589">
        <v>167338.12479794203</v>
      </c>
      <c r="H71" s="589">
        <v>163606.63828522313</v>
      </c>
      <c r="I71" s="589">
        <v>152083.03532426222</v>
      </c>
      <c r="J71" s="589">
        <v>170221.47173008908</v>
      </c>
      <c r="K71" s="589">
        <v>175937.73893600778</v>
      </c>
      <c r="L71" s="589">
        <v>176830.40091676748</v>
      </c>
      <c r="M71" s="589">
        <v>173368.21796461588</v>
      </c>
      <c r="N71" s="589">
        <v>186169.90985997504</v>
      </c>
      <c r="O71" s="589">
        <v>205564.82484563877</v>
      </c>
      <c r="P71" s="589">
        <v>165003.65523305547</v>
      </c>
      <c r="Q71" s="589">
        <v>184364.75272687653</v>
      </c>
      <c r="R71" s="589">
        <v>173861.40660434205</v>
      </c>
      <c r="S71" s="589">
        <v>188490.43397296953</v>
      </c>
      <c r="T71" s="589">
        <v>165790.46714883458</v>
      </c>
      <c r="U71" s="589">
        <v>163349.704295053</v>
      </c>
    </row>
    <row r="72" spans="1:21" s="52" customFormat="1" ht="12.75" customHeight="1">
      <c r="A72" s="79">
        <v>67</v>
      </c>
      <c r="B72" s="98" t="s">
        <v>233</v>
      </c>
      <c r="C72" s="385" t="s">
        <v>234</v>
      </c>
      <c r="D72" s="589">
        <v>194173.49650207709</v>
      </c>
      <c r="E72" s="589">
        <v>201241.65757116347</v>
      </c>
      <c r="F72" s="589">
        <v>190376.30923026879</v>
      </c>
      <c r="G72" s="589">
        <v>201918.56698056127</v>
      </c>
      <c r="H72" s="589">
        <v>200480.97968466615</v>
      </c>
      <c r="I72" s="589">
        <v>191915.66353488763</v>
      </c>
      <c r="J72" s="589">
        <v>208430.79882938153</v>
      </c>
      <c r="K72" s="589">
        <v>184598.47933723204</v>
      </c>
      <c r="L72" s="589">
        <v>171194.40125029383</v>
      </c>
      <c r="M72" s="589">
        <v>168044.48047449984</v>
      </c>
      <c r="N72" s="589">
        <v>171869.57282909396</v>
      </c>
      <c r="O72" s="589">
        <v>167952.06162274908</v>
      </c>
      <c r="P72" s="589">
        <v>142508.72212346701</v>
      </c>
      <c r="Q72" s="589">
        <v>157333.48431931512</v>
      </c>
      <c r="R72" s="589">
        <v>135267.77593757442</v>
      </c>
      <c r="S72" s="589">
        <v>142915.29224995943</v>
      </c>
      <c r="T72" s="589">
        <v>127133.35428288834</v>
      </c>
      <c r="U72" s="589">
        <v>126504.33929718338</v>
      </c>
    </row>
    <row r="73" spans="1:21" s="52" customFormat="1" ht="5.0999999999999996" customHeight="1">
      <c r="A73" s="72"/>
      <c r="B73" s="65"/>
      <c r="C73" s="389"/>
      <c r="D73" s="589"/>
      <c r="E73" s="589"/>
      <c r="F73" s="589"/>
      <c r="G73" s="589"/>
      <c r="H73" s="589"/>
      <c r="I73" s="589"/>
      <c r="J73" s="589"/>
      <c r="K73" s="589"/>
      <c r="L73" s="589"/>
      <c r="M73" s="589"/>
      <c r="N73" s="589"/>
      <c r="O73" s="589"/>
      <c r="P73" s="589"/>
      <c r="Q73" s="589"/>
      <c r="R73" s="589"/>
      <c r="S73" s="589"/>
      <c r="T73" s="589"/>
      <c r="U73" s="589"/>
    </row>
    <row r="74" spans="1:21" s="52" customFormat="1" ht="15" customHeight="1">
      <c r="A74" s="72">
        <v>68</v>
      </c>
      <c r="B74" s="66"/>
      <c r="C74" s="320" t="s">
        <v>736</v>
      </c>
      <c r="D74" s="590">
        <f>SUM(D63:D72)+D56+D52+D49+D44+D41+D14+D10+D6</f>
        <v>18455665.738332223</v>
      </c>
      <c r="E74" s="590">
        <f t="shared" ref="E74:R74" si="0">SUM(E63:E72)+E56+E52+E49+E44+E41+E14+E10+E6</f>
        <v>18703629.465370893</v>
      </c>
      <c r="F74" s="590">
        <f t="shared" si="0"/>
        <v>18356694.214061487</v>
      </c>
      <c r="G74" s="590">
        <f t="shared" si="0"/>
        <v>18581974.065409023</v>
      </c>
      <c r="H74" s="590">
        <f t="shared" si="0"/>
        <v>18348028.946999453</v>
      </c>
      <c r="I74" s="590">
        <f t="shared" si="0"/>
        <v>18687668.426771551</v>
      </c>
      <c r="J74" s="590">
        <f t="shared" si="0"/>
        <v>18585299.468577813</v>
      </c>
      <c r="K74" s="590">
        <f t="shared" si="0"/>
        <v>18426724.97693634</v>
      </c>
      <c r="L74" s="590">
        <f t="shared" si="0"/>
        <v>18929411.658089042</v>
      </c>
      <c r="M74" s="590">
        <f t="shared" si="0"/>
        <v>19248445.780917589</v>
      </c>
      <c r="N74" s="590">
        <f t="shared" si="0"/>
        <v>19578892.650560785</v>
      </c>
      <c r="O74" s="590">
        <f t="shared" si="0"/>
        <v>19836331.737109967</v>
      </c>
      <c r="P74" s="590">
        <f t="shared" si="0"/>
        <v>19520230.637212068</v>
      </c>
      <c r="Q74" s="590">
        <f t="shared" si="0"/>
        <v>19343901.325267535</v>
      </c>
      <c r="R74" s="590">
        <f t="shared" si="0"/>
        <v>17928352.943393145</v>
      </c>
      <c r="S74" s="590">
        <f>SUM(S63:S72)+S56+S52+S49+S44+S41+S14+S10+S6</f>
        <v>18671173.876307663</v>
      </c>
      <c r="T74" s="590">
        <f>SUM(T63:T72)+T56+T52+T49+T44+T41+T14+T10+T6</f>
        <v>18134936.426896952</v>
      </c>
      <c r="U74" s="590">
        <f>SUM(U63:U72)+U56+U52+U49+U44+U41+U14+U10+U6</f>
        <v>17779686.874659412</v>
      </c>
    </row>
    <row r="75" spans="1:21" s="52" customFormat="1" ht="15" customHeight="1">
      <c r="A75" s="72">
        <v>69</v>
      </c>
      <c r="B75" s="66"/>
      <c r="C75" s="384" t="s">
        <v>37</v>
      </c>
      <c r="D75" s="589">
        <v>3974047.3122034133</v>
      </c>
      <c r="E75" s="589">
        <v>4230828.3618854554</v>
      </c>
      <c r="F75" s="589">
        <v>4194442.373299364</v>
      </c>
      <c r="G75" s="589">
        <v>4101942.6819972019</v>
      </c>
      <c r="H75" s="589">
        <v>3965354.6757595278</v>
      </c>
      <c r="I75" s="589">
        <v>3903781.0607265113</v>
      </c>
      <c r="J75" s="589">
        <v>4159688.0678379382</v>
      </c>
      <c r="K75" s="589">
        <v>4078205.0112687922</v>
      </c>
      <c r="L75" s="589">
        <v>4121024.8375758613</v>
      </c>
      <c r="M75" s="589">
        <v>4033465.9811716676</v>
      </c>
      <c r="N75" s="589">
        <v>3950905.58182642</v>
      </c>
      <c r="O75" s="589">
        <v>3949415.2793534175</v>
      </c>
      <c r="P75" s="589">
        <v>3587775.4979992211</v>
      </c>
      <c r="Q75" s="589">
        <v>3860716.1928356974</v>
      </c>
      <c r="R75" s="589">
        <v>3796515.4652359057</v>
      </c>
      <c r="S75" s="589">
        <v>3995565.3465616894</v>
      </c>
      <c r="T75" s="589">
        <v>3679403.8149194494</v>
      </c>
      <c r="U75" s="589">
        <v>3758089.8531922977</v>
      </c>
    </row>
    <row r="76" spans="1:21" s="52" customFormat="1" ht="15" customHeight="1">
      <c r="A76" s="72">
        <v>70</v>
      </c>
      <c r="B76" s="66"/>
      <c r="C76" s="320" t="s">
        <v>273</v>
      </c>
      <c r="D76" s="590">
        <f t="shared" ref="D76:U76" si="1">SUM(D74:D75)</f>
        <v>22429713.050535638</v>
      </c>
      <c r="E76" s="590">
        <f t="shared" si="1"/>
        <v>22934457.827256348</v>
      </c>
      <c r="F76" s="590">
        <f t="shared" si="1"/>
        <v>22551136.587360851</v>
      </c>
      <c r="G76" s="590">
        <f t="shared" si="1"/>
        <v>22683916.747406226</v>
      </c>
      <c r="H76" s="590">
        <f t="shared" si="1"/>
        <v>22313383.622758981</v>
      </c>
      <c r="I76" s="590">
        <f t="shared" si="1"/>
        <v>22591449.487498064</v>
      </c>
      <c r="J76" s="590">
        <f t="shared" si="1"/>
        <v>22744987.536415752</v>
      </c>
      <c r="K76" s="590">
        <f t="shared" si="1"/>
        <v>22504929.988205131</v>
      </c>
      <c r="L76" s="590">
        <f t="shared" si="1"/>
        <v>23050436.495664902</v>
      </c>
      <c r="M76" s="590">
        <f t="shared" si="1"/>
        <v>23281911.762089256</v>
      </c>
      <c r="N76" s="590">
        <f t="shared" si="1"/>
        <v>23529798.232387204</v>
      </c>
      <c r="O76" s="590">
        <f t="shared" si="1"/>
        <v>23785747.016463384</v>
      </c>
      <c r="P76" s="590">
        <v>23113639.54687437</v>
      </c>
      <c r="Q76" s="590">
        <f t="shared" si="1"/>
        <v>23204617.518103231</v>
      </c>
      <c r="R76" s="590">
        <f t="shared" si="1"/>
        <v>21724868.408629052</v>
      </c>
      <c r="S76" s="590">
        <f t="shared" si="1"/>
        <v>22666739.222869352</v>
      </c>
      <c r="T76" s="590">
        <f t="shared" si="1"/>
        <v>21814340.241816401</v>
      </c>
      <c r="U76" s="590">
        <f t="shared" si="1"/>
        <v>21537776.727851711</v>
      </c>
    </row>
    <row r="77" spans="1:21" s="52" customFormat="1" ht="12.75" customHeight="1">
      <c r="A77" s="79">
        <v>71</v>
      </c>
      <c r="B77" s="94" t="s">
        <v>683</v>
      </c>
      <c r="C77" s="384" t="s">
        <v>664</v>
      </c>
      <c r="D77" s="687">
        <v>-166367</v>
      </c>
      <c r="E77" s="687">
        <v>-194351</v>
      </c>
      <c r="F77" s="687">
        <v>-32361</v>
      </c>
      <c r="G77" s="687">
        <v>17797</v>
      </c>
      <c r="H77" s="687">
        <v>-67818</v>
      </c>
      <c r="I77" s="687">
        <v>-239086</v>
      </c>
      <c r="J77" s="687">
        <v>-131777</v>
      </c>
      <c r="K77" s="687">
        <v>-175944</v>
      </c>
      <c r="L77" s="687">
        <v>-110083</v>
      </c>
      <c r="M77" s="687">
        <v>80681.340599999996</v>
      </c>
      <c r="N77" s="687">
        <v>36667.129537102497</v>
      </c>
      <c r="O77" s="687">
        <v>100538.21539627854</v>
      </c>
      <c r="P77" s="687">
        <v>-136772.72335328808</v>
      </c>
      <c r="Q77" s="687">
        <v>9390.7122842342178</v>
      </c>
      <c r="R77" s="687">
        <v>110805.69094198299</v>
      </c>
      <c r="S77" s="687">
        <v>-138170</v>
      </c>
      <c r="T77" s="687">
        <v>64843</v>
      </c>
      <c r="U77" s="687">
        <v>555</v>
      </c>
    </row>
    <row r="78" spans="1:21" s="52" customFormat="1" ht="12.75" customHeight="1">
      <c r="A78" s="79">
        <v>72</v>
      </c>
      <c r="B78" s="94" t="s">
        <v>683</v>
      </c>
      <c r="C78" s="384" t="s">
        <v>64</v>
      </c>
      <c r="D78" s="687">
        <v>164457</v>
      </c>
      <c r="E78" s="687">
        <v>144842</v>
      </c>
      <c r="F78" s="687">
        <v>146534</v>
      </c>
      <c r="G78" s="687">
        <v>149499</v>
      </c>
      <c r="H78" s="687">
        <v>149183</v>
      </c>
      <c r="I78" s="687">
        <v>170832.06400000001</v>
      </c>
      <c r="J78" s="687">
        <v>194347.09399999998</v>
      </c>
      <c r="K78" s="687">
        <v>170204</v>
      </c>
      <c r="L78" s="687">
        <v>158130.49130780427</v>
      </c>
      <c r="M78" s="687">
        <v>174531.39685212547</v>
      </c>
      <c r="N78" s="687">
        <v>175774.45158057308</v>
      </c>
      <c r="O78" s="687">
        <v>174905.77965060755</v>
      </c>
      <c r="P78" s="687">
        <v>178590.46671546239</v>
      </c>
      <c r="Q78" s="687">
        <v>173222.23132452936</v>
      </c>
      <c r="R78" s="687">
        <v>145113.19010270332</v>
      </c>
      <c r="S78" s="687">
        <v>151931.23721061982</v>
      </c>
      <c r="T78" s="687">
        <v>148031.01342514431</v>
      </c>
      <c r="U78" s="687">
        <v>149164.829</v>
      </c>
    </row>
    <row r="79" spans="1:21" s="52" customFormat="1" ht="12.75" customHeight="1">
      <c r="A79" s="79">
        <v>73</v>
      </c>
      <c r="B79" s="94" t="s">
        <v>683</v>
      </c>
      <c r="C79" s="384" t="s">
        <v>62</v>
      </c>
      <c r="D79" s="687">
        <v>1257666.3524762313</v>
      </c>
      <c r="E79" s="687">
        <v>1301007.3118597148</v>
      </c>
      <c r="F79" s="687">
        <v>1324225.7656325363</v>
      </c>
      <c r="G79" s="687">
        <v>1356840.1588474945</v>
      </c>
      <c r="H79" s="687">
        <v>1478084.2648245925</v>
      </c>
      <c r="I79" s="687">
        <v>1788301.2597706735</v>
      </c>
      <c r="J79" s="687">
        <v>1548221.3978751167</v>
      </c>
      <c r="K79" s="687">
        <v>1580715.6251831113</v>
      </c>
      <c r="L79" s="687">
        <v>1837529.2398608942</v>
      </c>
      <c r="M79" s="687">
        <v>2109311.3873550338</v>
      </c>
      <c r="N79" s="687">
        <v>2449721.1466941624</v>
      </c>
      <c r="O79" s="687">
        <v>2357122.344995962</v>
      </c>
      <c r="P79" s="687">
        <v>2404492.7845451483</v>
      </c>
      <c r="Q79" s="687">
        <v>2250845.5734459683</v>
      </c>
      <c r="R79" s="687">
        <v>2006248.4078225647</v>
      </c>
      <c r="S79" s="687">
        <v>2140682.8187616738</v>
      </c>
      <c r="T79" s="687">
        <v>1984103.747591096</v>
      </c>
      <c r="U79" s="687">
        <v>2104295.8951943954</v>
      </c>
    </row>
    <row r="80" spans="1:21" s="52" customFormat="1" ht="12.75" customHeight="1">
      <c r="A80" s="79">
        <v>74</v>
      </c>
      <c r="B80" s="94" t="s">
        <v>683</v>
      </c>
      <c r="C80" s="427" t="s">
        <v>665</v>
      </c>
      <c r="D80" s="687">
        <v>16481</v>
      </c>
      <c r="E80" s="687">
        <v>38649</v>
      </c>
      <c r="F80" s="687">
        <v>77851</v>
      </c>
      <c r="G80" s="687">
        <v>68531.725999999995</v>
      </c>
      <c r="H80" s="687">
        <v>65924.587795048952</v>
      </c>
      <c r="I80" s="687">
        <v>52406.447908286413</v>
      </c>
      <c r="J80" s="687">
        <v>87667.903192371479</v>
      </c>
      <c r="K80" s="687">
        <v>102864</v>
      </c>
      <c r="L80" s="687">
        <v>170169.45677851001</v>
      </c>
      <c r="M80" s="687">
        <v>167679.51022265523</v>
      </c>
      <c r="N80" s="687">
        <v>99326.733840819681</v>
      </c>
      <c r="O80" s="687">
        <v>154971.3199076906</v>
      </c>
      <c r="P80" s="687">
        <v>131793.10678810527</v>
      </c>
      <c r="Q80" s="687">
        <v>49451.15823423829</v>
      </c>
      <c r="R80" s="687">
        <v>55541.30214478667</v>
      </c>
      <c r="S80" s="687">
        <v>-115309</v>
      </c>
      <c r="T80" s="687">
        <v>-78646</v>
      </c>
      <c r="U80" s="687">
        <v>22520.017502856019</v>
      </c>
    </row>
    <row r="81" spans="1:21" s="52" customFormat="1" ht="12.75" customHeight="1">
      <c r="A81" s="79">
        <v>75</v>
      </c>
      <c r="B81" s="95" t="s">
        <v>684</v>
      </c>
      <c r="C81" s="320" t="s">
        <v>270</v>
      </c>
      <c r="D81" s="593">
        <f t="shared" ref="D81:U81" si="2">SUM(D76:D80)</f>
        <v>23701950.40301187</v>
      </c>
      <c r="E81" s="593">
        <f t="shared" si="2"/>
        <v>24224605.139116064</v>
      </c>
      <c r="F81" s="593">
        <f t="shared" si="2"/>
        <v>24067386.352993388</v>
      </c>
      <c r="G81" s="593">
        <f t="shared" si="2"/>
        <v>24276584.632253721</v>
      </c>
      <c r="H81" s="593">
        <f t="shared" si="2"/>
        <v>23938757.475378621</v>
      </c>
      <c r="I81" s="593">
        <f t="shared" si="2"/>
        <v>24363903.259177022</v>
      </c>
      <c r="J81" s="593">
        <f t="shared" si="2"/>
        <v>24443446.931483239</v>
      </c>
      <c r="K81" s="593">
        <f t="shared" si="2"/>
        <v>24182769.613388244</v>
      </c>
      <c r="L81" s="593">
        <f t="shared" si="2"/>
        <v>25106182.683612108</v>
      </c>
      <c r="M81" s="593">
        <f t="shared" si="2"/>
        <v>25814115.397119068</v>
      </c>
      <c r="N81" s="593">
        <f t="shared" si="2"/>
        <v>26291287.694039859</v>
      </c>
      <c r="O81" s="593">
        <f t="shared" si="2"/>
        <v>26573284.67641392</v>
      </c>
      <c r="P81" s="593">
        <v>25685951.634634532</v>
      </c>
      <c r="Q81" s="593">
        <f t="shared" si="2"/>
        <v>25687527.193392202</v>
      </c>
      <c r="R81" s="593">
        <f t="shared" si="2"/>
        <v>24042576.999641091</v>
      </c>
      <c r="S81" s="593">
        <f t="shared" si="2"/>
        <v>24705874.278841645</v>
      </c>
      <c r="T81" s="593">
        <f t="shared" si="2"/>
        <v>23932672.002832644</v>
      </c>
      <c r="U81" s="593">
        <f t="shared" si="2"/>
        <v>23814312.469548963</v>
      </c>
    </row>
    <row r="82" spans="1:21" s="52" customFormat="1" ht="12.75" customHeight="1">
      <c r="A82" s="79">
        <v>76</v>
      </c>
      <c r="B82" s="5"/>
      <c r="C82" s="369" t="s">
        <v>666</v>
      </c>
      <c r="D82" s="687">
        <v>12559570</v>
      </c>
      <c r="E82" s="687">
        <v>12417615</v>
      </c>
      <c r="F82" s="687">
        <v>12134689</v>
      </c>
      <c r="G82" s="687">
        <v>12150568</v>
      </c>
      <c r="H82" s="687">
        <v>11935978</v>
      </c>
      <c r="I82" s="687">
        <v>12099262.757999999</v>
      </c>
      <c r="J82" s="687">
        <v>11874407.028000001</v>
      </c>
      <c r="K82" s="687">
        <v>11902581</v>
      </c>
      <c r="L82" s="687">
        <v>12488324.828722525</v>
      </c>
      <c r="M82" s="687">
        <v>12811171.096083824</v>
      </c>
      <c r="N82" s="687">
        <v>13057974.248817394</v>
      </c>
      <c r="O82" s="687">
        <v>13089315.578103604</v>
      </c>
      <c r="P82" s="687">
        <v>13225657.629729103</v>
      </c>
      <c r="Q82" s="687">
        <v>12856038.224227302</v>
      </c>
      <c r="R82" s="687">
        <v>12133646.396933924</v>
      </c>
      <c r="S82" s="687">
        <v>12322678.078615524</v>
      </c>
      <c r="T82" s="687">
        <v>12247415.164958544</v>
      </c>
      <c r="U82" s="687">
        <v>12123709.284540001</v>
      </c>
    </row>
    <row r="83" spans="1:21" s="52" customFormat="1" ht="12.75" customHeight="1">
      <c r="A83" s="79">
        <v>77</v>
      </c>
      <c r="B83" s="94"/>
      <c r="C83" s="384" t="s">
        <v>65</v>
      </c>
      <c r="D83" s="687">
        <v>11142379.832394097</v>
      </c>
      <c r="E83" s="687">
        <v>11806988.231875964</v>
      </c>
      <c r="F83" s="687">
        <v>11932694.600445444</v>
      </c>
      <c r="G83" s="687">
        <v>12126017.480676778</v>
      </c>
      <c r="H83" s="687">
        <v>12002779.393874485</v>
      </c>
      <c r="I83" s="687">
        <v>12264640.798427926</v>
      </c>
      <c r="J83" s="687">
        <v>12569037.561030917</v>
      </c>
      <c r="K83" s="687">
        <v>12280188.205077337</v>
      </c>
      <c r="L83" s="687">
        <v>12617859.445594374</v>
      </c>
      <c r="M83" s="687">
        <v>13002943.811062001</v>
      </c>
      <c r="N83" s="687">
        <v>13233313.113822922</v>
      </c>
      <c r="O83" s="687">
        <v>13483971.309863986</v>
      </c>
      <c r="P83" s="687">
        <v>12460452.229173774</v>
      </c>
      <c r="Q83" s="687">
        <v>12831489.121784447</v>
      </c>
      <c r="R83" s="687">
        <v>11908931.295646211</v>
      </c>
      <c r="S83" s="687">
        <v>12383196.106733203</v>
      </c>
      <c r="T83" s="687">
        <v>11685254.627429605</v>
      </c>
      <c r="U83" s="687">
        <v>11690599.649436489</v>
      </c>
    </row>
    <row r="84" spans="1:21" ht="9.9499999999999993" customHeight="1">
      <c r="A84" s="48"/>
      <c r="C84" s="142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</row>
    <row r="85" spans="1:21" ht="11.25" customHeight="1">
      <c r="B85" s="15" t="s">
        <v>387</v>
      </c>
      <c r="C85" s="31"/>
    </row>
    <row r="86" spans="1:21" ht="11.25" customHeight="1">
      <c r="B86" s="15" t="s">
        <v>14</v>
      </c>
      <c r="C86" s="31"/>
      <c r="M86" s="28"/>
      <c r="N86" s="166"/>
      <c r="O86" s="166"/>
      <c r="P86" s="166"/>
      <c r="Q86" s="166"/>
      <c r="R86" s="166"/>
      <c r="S86" s="166"/>
      <c r="T86" s="166"/>
      <c r="U86" s="166"/>
    </row>
    <row r="87" spans="1:21" ht="10.5" customHeight="1">
      <c r="B87" s="31" t="s">
        <v>241</v>
      </c>
      <c r="C87" s="32"/>
      <c r="M87" s="28"/>
      <c r="N87" s="28"/>
      <c r="O87" s="28"/>
      <c r="P87" s="28"/>
      <c r="Q87" s="28"/>
      <c r="R87" s="28"/>
      <c r="S87" s="28"/>
      <c r="T87" s="28"/>
      <c r="U87" s="28"/>
    </row>
    <row r="88" spans="1:21" ht="12" customHeight="1">
      <c r="B88" s="31"/>
      <c r="C88" s="32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152"/>
      <c r="R88" s="152"/>
      <c r="S88" s="152"/>
      <c r="T88" s="152"/>
      <c r="U88" s="152"/>
    </row>
    <row r="89" spans="1:21" ht="15" customHeight="1">
      <c r="B89" s="31"/>
      <c r="C89" s="32"/>
    </row>
    <row r="90" spans="1:21" ht="15" customHeight="1">
      <c r="B90" s="31"/>
      <c r="C90" s="32"/>
    </row>
    <row r="91" spans="1:21" ht="15" customHeight="1">
      <c r="B91" s="31"/>
      <c r="C91" s="32"/>
    </row>
    <row r="92" spans="1:21" ht="15" customHeight="1">
      <c r="B92" s="31"/>
      <c r="C92" s="32"/>
    </row>
    <row r="93" spans="1:21" ht="15" customHeight="1">
      <c r="B93" s="31"/>
      <c r="C93" s="32"/>
    </row>
    <row r="94" spans="1:21" ht="15" customHeight="1">
      <c r="B94" s="31"/>
      <c r="C94" s="32"/>
    </row>
    <row r="95" spans="1:21" ht="15" customHeight="1">
      <c r="B95" s="31"/>
      <c r="C95" s="32"/>
    </row>
    <row r="96" spans="1:21" ht="15" customHeight="1">
      <c r="B96" s="31"/>
      <c r="C96" s="32"/>
    </row>
    <row r="97" spans="2:3" ht="15" customHeight="1">
      <c r="B97" s="31"/>
      <c r="C97" s="32"/>
    </row>
    <row r="98" spans="2:3" ht="15" customHeight="1">
      <c r="B98" s="31"/>
      <c r="C98" s="32"/>
    </row>
    <row r="99" spans="2:3" ht="15" customHeight="1">
      <c r="B99" s="31"/>
      <c r="C99" s="32"/>
    </row>
    <row r="100" spans="2:3" ht="15" customHeight="1">
      <c r="B100" s="31"/>
      <c r="C100" s="32"/>
    </row>
    <row r="101" spans="2:3" ht="15" customHeight="1">
      <c r="B101" s="31"/>
      <c r="C101" s="32"/>
    </row>
    <row r="102" spans="2:3" ht="15" customHeight="1">
      <c r="B102" s="31"/>
      <c r="C102" s="32"/>
    </row>
    <row r="103" spans="2:3" ht="15" customHeight="1">
      <c r="B103" s="31"/>
      <c r="C103" s="32"/>
    </row>
    <row r="104" spans="2:3" ht="15" customHeight="1">
      <c r="B104" s="31"/>
      <c r="C104" s="32"/>
    </row>
    <row r="105" spans="2:3" ht="15" customHeight="1">
      <c r="B105" s="31"/>
      <c r="C105" s="32"/>
    </row>
    <row r="106" spans="2:3" ht="15" customHeight="1">
      <c r="B106" s="31"/>
      <c r="C106" s="32"/>
    </row>
    <row r="107" spans="2:3" ht="15" customHeight="1">
      <c r="B107" s="31"/>
      <c r="C107" s="32"/>
    </row>
    <row r="108" spans="2:3" ht="15" customHeight="1">
      <c r="B108" s="31"/>
      <c r="C108" s="32"/>
    </row>
    <row r="109" spans="2:3" ht="15" customHeight="1">
      <c r="B109" s="31"/>
      <c r="C109" s="32"/>
    </row>
    <row r="110" spans="2:3" ht="15" customHeight="1">
      <c r="B110" s="31"/>
      <c r="C110" s="32"/>
    </row>
    <row r="111" spans="2:3" ht="15" customHeight="1">
      <c r="B111" s="31"/>
      <c r="C111" s="32"/>
    </row>
    <row r="112" spans="2:3" ht="15" customHeight="1">
      <c r="B112" s="31"/>
      <c r="C112" s="32"/>
    </row>
    <row r="113" spans="2:3" ht="15" customHeight="1">
      <c r="B113" s="31"/>
      <c r="C113" s="32"/>
    </row>
    <row r="114" spans="2:3" ht="15" customHeight="1">
      <c r="B114" s="31"/>
      <c r="C114" s="32"/>
    </row>
    <row r="115" spans="2:3" ht="15" customHeight="1">
      <c r="B115" s="31"/>
      <c r="C115" s="32"/>
    </row>
    <row r="116" spans="2:3" ht="15" customHeight="1">
      <c r="B116" s="31"/>
      <c r="C116" s="32"/>
    </row>
    <row r="117" spans="2:3" ht="15" customHeight="1">
      <c r="B117" s="31"/>
      <c r="C117" s="32"/>
    </row>
    <row r="118" spans="2:3" ht="15" customHeight="1">
      <c r="B118" s="31"/>
      <c r="C118" s="32"/>
    </row>
    <row r="119" spans="2:3" ht="15" customHeight="1">
      <c r="B119" s="31"/>
      <c r="C119" s="32"/>
    </row>
    <row r="120" spans="2:3" ht="15" customHeight="1">
      <c r="B120" s="31"/>
      <c r="C120" s="32"/>
    </row>
    <row r="121" spans="2:3" ht="15" customHeight="1">
      <c r="B121" s="31"/>
      <c r="C121" s="32"/>
    </row>
    <row r="122" spans="2:3" ht="15" customHeight="1">
      <c r="B122" s="31"/>
      <c r="C122" s="32"/>
    </row>
    <row r="123" spans="2:3" ht="15" customHeight="1">
      <c r="B123" s="31"/>
      <c r="C123" s="32"/>
    </row>
    <row r="124" spans="2:3" ht="15" customHeight="1">
      <c r="B124" s="31"/>
      <c r="C124" s="32"/>
    </row>
    <row r="125" spans="2:3" ht="15" customHeight="1">
      <c r="B125" s="31"/>
      <c r="C125" s="32"/>
    </row>
    <row r="126" spans="2:3" ht="15" customHeight="1">
      <c r="B126" s="31"/>
      <c r="C126" s="32"/>
    </row>
    <row r="127" spans="2:3" ht="15" customHeight="1">
      <c r="B127" s="31"/>
      <c r="C127" s="32"/>
    </row>
    <row r="128" spans="2:3" ht="15" customHeight="1">
      <c r="B128" s="31"/>
      <c r="C128" s="32"/>
    </row>
    <row r="129" spans="2:3" ht="15" customHeight="1">
      <c r="B129" s="31"/>
      <c r="C129" s="32"/>
    </row>
    <row r="130" spans="2:3" ht="15" customHeight="1">
      <c r="B130" s="31"/>
      <c r="C130" s="32"/>
    </row>
    <row r="131" spans="2:3" ht="15" customHeight="1">
      <c r="B131" s="31"/>
      <c r="C131" s="32"/>
    </row>
    <row r="132" spans="2:3" ht="15" customHeight="1">
      <c r="B132" s="31"/>
      <c r="C132" s="32"/>
    </row>
    <row r="133" spans="2:3" ht="15" customHeight="1">
      <c r="B133" s="31"/>
      <c r="C133" s="32"/>
    </row>
    <row r="134" spans="2:3" ht="15" customHeight="1">
      <c r="B134" s="31"/>
      <c r="C134" s="32"/>
    </row>
    <row r="135" spans="2:3" ht="15" customHeight="1">
      <c r="B135" s="31"/>
      <c r="C135" s="32"/>
    </row>
    <row r="136" spans="2:3" ht="15" customHeight="1">
      <c r="B136" s="31"/>
      <c r="C136" s="32"/>
    </row>
    <row r="137" spans="2:3" ht="15" customHeight="1">
      <c r="B137" s="31"/>
      <c r="C137" s="32"/>
    </row>
    <row r="138" spans="2:3" ht="15" customHeight="1">
      <c r="B138" s="31"/>
      <c r="C138" s="32"/>
    </row>
    <row r="139" spans="2:3" ht="15" customHeight="1">
      <c r="B139" s="31"/>
      <c r="C139" s="32"/>
    </row>
    <row r="140" spans="2:3" ht="15" customHeight="1">
      <c r="B140" s="31"/>
      <c r="C140" s="32"/>
    </row>
    <row r="141" spans="2:3" ht="15" customHeight="1">
      <c r="B141" s="31"/>
      <c r="C141" s="32"/>
    </row>
    <row r="142" spans="2:3" ht="15" customHeight="1">
      <c r="B142" s="31"/>
      <c r="C142" s="32"/>
    </row>
    <row r="143" spans="2:3" ht="15" customHeight="1">
      <c r="B143" s="31"/>
      <c r="C143" s="32"/>
    </row>
    <row r="144" spans="2:3" ht="15" customHeight="1">
      <c r="B144" s="31"/>
      <c r="C144" s="32"/>
    </row>
    <row r="145" spans="2:3" ht="15" customHeight="1">
      <c r="B145" s="31"/>
      <c r="C145" s="32"/>
    </row>
    <row r="146" spans="2:3" ht="15" customHeight="1">
      <c r="B146" s="31"/>
      <c r="C146" s="32"/>
    </row>
    <row r="147" spans="2:3" ht="15" customHeight="1">
      <c r="B147" s="31"/>
      <c r="C147" s="32"/>
    </row>
    <row r="148" spans="2:3" ht="15" customHeight="1">
      <c r="B148" s="31"/>
      <c r="C148" s="32"/>
    </row>
    <row r="149" spans="2:3" ht="15" customHeight="1">
      <c r="B149" s="31"/>
      <c r="C149" s="32"/>
    </row>
    <row r="150" spans="2:3" ht="15" customHeight="1">
      <c r="B150" s="31"/>
      <c r="C150" s="32"/>
    </row>
    <row r="151" spans="2:3" ht="15" customHeight="1">
      <c r="B151" s="31"/>
      <c r="C151" s="32"/>
    </row>
    <row r="152" spans="2:3" ht="15" customHeight="1">
      <c r="B152" s="31"/>
      <c r="C152" s="32"/>
    </row>
    <row r="153" spans="2:3" ht="15" customHeight="1">
      <c r="B153" s="31"/>
      <c r="C153" s="32"/>
    </row>
    <row r="154" spans="2:3" ht="15" customHeight="1">
      <c r="B154" s="31"/>
      <c r="C154" s="32"/>
    </row>
    <row r="155" spans="2:3" ht="15" customHeight="1">
      <c r="B155" s="31"/>
      <c r="C155" s="32"/>
    </row>
    <row r="156" spans="2:3" ht="15" customHeight="1">
      <c r="B156" s="31"/>
      <c r="C156" s="32"/>
    </row>
    <row r="157" spans="2:3" ht="15" customHeight="1">
      <c r="B157" s="31"/>
      <c r="C157" s="32"/>
    </row>
    <row r="158" spans="2:3" ht="15" customHeight="1">
      <c r="B158" s="31"/>
      <c r="C158" s="32"/>
    </row>
    <row r="159" spans="2:3" ht="15" customHeight="1">
      <c r="B159" s="31"/>
      <c r="C159" s="32"/>
    </row>
    <row r="160" spans="2:3" ht="15" customHeight="1">
      <c r="B160" s="31"/>
      <c r="C160" s="32"/>
    </row>
    <row r="161" spans="2:3" ht="15" customHeight="1">
      <c r="B161" s="31"/>
      <c r="C161" s="32"/>
    </row>
    <row r="162" spans="2:3" ht="15" customHeight="1">
      <c r="B162" s="31"/>
      <c r="C162" s="32"/>
    </row>
    <row r="163" spans="2:3" ht="15" customHeight="1">
      <c r="B163" s="31"/>
      <c r="C163" s="32"/>
    </row>
    <row r="164" spans="2:3" ht="15" customHeight="1">
      <c r="B164" s="31"/>
      <c r="C164" s="32"/>
    </row>
    <row r="165" spans="2:3" ht="15" customHeight="1">
      <c r="B165" s="31"/>
      <c r="C165" s="32"/>
    </row>
    <row r="166" spans="2:3" ht="15" customHeight="1">
      <c r="B166" s="31"/>
      <c r="C166" s="32"/>
    </row>
    <row r="167" spans="2:3" ht="15" customHeight="1">
      <c r="B167" s="31"/>
      <c r="C167" s="32"/>
    </row>
    <row r="168" spans="2:3" ht="15" customHeight="1">
      <c r="B168" s="31"/>
      <c r="C168" s="32"/>
    </row>
    <row r="169" spans="2:3" ht="15" customHeight="1">
      <c r="B169" s="31"/>
      <c r="C169" s="32"/>
    </row>
    <row r="170" spans="2:3" ht="15" customHeight="1">
      <c r="B170" s="31"/>
      <c r="C170" s="32"/>
    </row>
    <row r="171" spans="2:3" ht="15" customHeight="1">
      <c r="B171" s="31"/>
      <c r="C171" s="32"/>
    </row>
    <row r="172" spans="2:3" ht="15" customHeight="1">
      <c r="B172" s="31"/>
      <c r="C172" s="32"/>
    </row>
    <row r="173" spans="2:3" ht="15" customHeight="1">
      <c r="B173" s="31"/>
      <c r="C173" s="32"/>
    </row>
    <row r="174" spans="2:3" ht="15" customHeight="1">
      <c r="B174" s="31"/>
      <c r="C174" s="32"/>
    </row>
    <row r="175" spans="2:3" ht="15" customHeight="1">
      <c r="B175" s="31"/>
      <c r="C175" s="32"/>
    </row>
    <row r="176" spans="2:3" ht="15" customHeight="1">
      <c r="B176" s="31"/>
      <c r="C176" s="32"/>
    </row>
    <row r="177" spans="2:3" ht="15" customHeight="1">
      <c r="B177" s="31"/>
      <c r="C177" s="32"/>
    </row>
    <row r="178" spans="2:3" ht="15" customHeight="1">
      <c r="B178" s="31"/>
      <c r="C178" s="32"/>
    </row>
    <row r="179" spans="2:3" ht="15" customHeight="1">
      <c r="B179" s="31"/>
      <c r="C179" s="32"/>
    </row>
    <row r="180" spans="2:3" ht="15" customHeight="1">
      <c r="B180" s="31"/>
      <c r="C180" s="32"/>
    </row>
    <row r="181" spans="2:3" ht="15" customHeight="1">
      <c r="B181" s="31"/>
      <c r="C181" s="32"/>
    </row>
    <row r="182" spans="2:3" ht="15" customHeight="1">
      <c r="B182" s="31"/>
      <c r="C182" s="32"/>
    </row>
    <row r="183" spans="2:3" ht="15" customHeight="1">
      <c r="B183" s="31"/>
      <c r="C183" s="32"/>
    </row>
    <row r="184" spans="2:3" ht="15" customHeight="1">
      <c r="C184" s="32"/>
    </row>
    <row r="185" spans="2:3" ht="15" customHeight="1">
      <c r="C185" s="32"/>
    </row>
    <row r="186" spans="2:3" ht="15" customHeight="1">
      <c r="C186" s="32"/>
    </row>
    <row r="187" spans="2:3" ht="15" customHeight="1">
      <c r="C187" s="32"/>
    </row>
    <row r="188" spans="2:3" ht="15" customHeight="1">
      <c r="C188" s="32"/>
    </row>
    <row r="189" spans="2:3" ht="15" customHeight="1">
      <c r="C189" s="32"/>
    </row>
    <row r="190" spans="2:3" ht="15" customHeight="1">
      <c r="C190" s="32"/>
    </row>
    <row r="191" spans="2:3" ht="15" customHeight="1">
      <c r="C191" s="32"/>
    </row>
    <row r="192" spans="2:3" ht="15" customHeight="1">
      <c r="C192" s="32"/>
    </row>
    <row r="193" spans="3:3" ht="15" customHeight="1">
      <c r="C193" s="32"/>
    </row>
    <row r="194" spans="3:3" ht="15" customHeight="1">
      <c r="C194" s="32"/>
    </row>
    <row r="195" spans="3:3" ht="15" customHeight="1">
      <c r="C195" s="32"/>
    </row>
    <row r="196" spans="3:3" ht="15" customHeight="1">
      <c r="C196" s="32"/>
    </row>
    <row r="197" spans="3:3" ht="15" customHeight="1">
      <c r="C197" s="32"/>
    </row>
    <row r="198" spans="3:3" ht="15" customHeight="1">
      <c r="C198" s="32"/>
    </row>
    <row r="199" spans="3:3" ht="15" customHeight="1">
      <c r="C199" s="32"/>
    </row>
    <row r="200" spans="3:3" ht="15" customHeight="1">
      <c r="C200" s="32"/>
    </row>
    <row r="201" spans="3:3" ht="15" customHeight="1">
      <c r="C201" s="32"/>
    </row>
    <row r="202" spans="3:3" ht="15" customHeight="1">
      <c r="C202" s="32"/>
    </row>
    <row r="203" spans="3:3" ht="15" customHeight="1">
      <c r="C203" s="32"/>
    </row>
    <row r="204" spans="3:3" ht="15" customHeight="1">
      <c r="C204" s="32"/>
    </row>
    <row r="205" spans="3:3" ht="15" customHeight="1">
      <c r="C205" s="32"/>
    </row>
    <row r="206" spans="3:3" ht="15" customHeight="1">
      <c r="C206" s="32"/>
    </row>
    <row r="207" spans="3:3" ht="15" customHeight="1">
      <c r="C207" s="32"/>
    </row>
    <row r="208" spans="3:3" ht="15" customHeight="1">
      <c r="C208" s="32"/>
    </row>
    <row r="209" spans="3:3" ht="15" customHeight="1">
      <c r="C209" s="32"/>
    </row>
    <row r="210" spans="3:3" ht="15" customHeight="1">
      <c r="C210" s="32"/>
    </row>
    <row r="211" spans="3:3" ht="15" customHeight="1"/>
    <row r="212" spans="3:3" ht="15" customHeight="1"/>
    <row r="213" spans="3:3" ht="15" customHeight="1"/>
    <row r="214" spans="3:3" ht="15" customHeight="1"/>
    <row r="215" spans="3:3" ht="15" customHeight="1"/>
    <row r="216" spans="3:3" ht="15" customHeight="1"/>
    <row r="217" spans="3:3" ht="15" customHeight="1"/>
    <row r="218" spans="3:3" ht="15" customHeight="1"/>
    <row r="219" spans="3:3" ht="15" customHeight="1"/>
    <row r="220" spans="3:3" ht="15" customHeight="1"/>
    <row r="221" spans="3:3" ht="15" customHeight="1"/>
    <row r="222" spans="3:3" ht="15" customHeight="1"/>
    <row r="223" spans="3:3" ht="15" customHeight="1"/>
    <row r="224" spans="3:3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  <row r="1659" ht="15" customHeight="1"/>
    <row r="1660" ht="15" customHeight="1"/>
    <row r="1661" ht="15" customHeight="1"/>
    <row r="1662" ht="15" customHeight="1"/>
    <row r="1663" ht="15" customHeight="1"/>
    <row r="1664" ht="15" customHeight="1"/>
  </sheetData>
  <mergeCells count="1">
    <mergeCell ref="A2:B2"/>
  </mergeCells>
  <phoneticPr fontId="0" type="noConversion"/>
  <pageMargins left="0.59055118110236227" right="0.39370078740157483" top="0.39370078740157483" bottom="0.19685039370078741" header="0.11811023622047245" footer="0.11811023622047245"/>
  <pageSetup paperSize="9" scale="70" orientation="portrait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X90"/>
  <sheetViews>
    <sheetView workbookViewId="0"/>
  </sheetViews>
  <sheetFormatPr baseColWidth="10" defaultRowHeight="15.95" customHeight="1"/>
  <cols>
    <col min="1" max="1" width="3.7109375" style="41" customWidth="1"/>
    <col min="2" max="2" width="9.42578125" style="5" customWidth="1"/>
    <col min="3" max="3" width="55.7109375" style="5" customWidth="1"/>
    <col min="4" max="4" width="12" style="5" customWidth="1"/>
    <col min="5" max="6" width="10.7109375" style="5" customWidth="1"/>
    <col min="7" max="7" width="12" style="5" customWidth="1"/>
    <col min="8" max="8" width="11.28515625" style="5" customWidth="1"/>
    <col min="9" max="10" width="10.7109375" style="5" customWidth="1"/>
    <col min="11" max="11" width="9.7109375" style="5" customWidth="1"/>
    <col min="12" max="12" width="10.7109375" style="5" customWidth="1"/>
    <col min="13" max="13" width="9.7109375" style="5" customWidth="1"/>
    <col min="14" max="15" width="10.7109375" style="5" customWidth="1"/>
    <col min="16" max="16" width="9.7109375" style="41" customWidth="1"/>
    <col min="17" max="17" width="10.7109375" style="41" customWidth="1"/>
    <col min="18" max="18" width="9.7109375" style="41" customWidth="1"/>
    <col min="19" max="19" width="8.7109375" style="41" customWidth="1"/>
    <col min="20" max="20" width="9.7109375" style="12" customWidth="1"/>
    <col min="21" max="22" width="10.7109375" style="5" customWidth="1"/>
    <col min="23" max="23" width="9.28515625" style="5" customWidth="1"/>
    <col min="24" max="24" width="11.5703125" style="7" bestFit="1" customWidth="1"/>
    <col min="25" max="16384" width="11.42578125" style="5"/>
  </cols>
  <sheetData>
    <row r="1" spans="1:24" ht="21" customHeight="1">
      <c r="A1" s="17" t="s">
        <v>1007</v>
      </c>
      <c r="C1" s="42"/>
      <c r="D1" s="42"/>
      <c r="E1" s="42"/>
      <c r="F1" s="87"/>
      <c r="G1" s="87"/>
      <c r="H1" s="87"/>
      <c r="I1" s="87"/>
      <c r="J1" s="17"/>
      <c r="K1" s="17"/>
    </row>
    <row r="2" spans="1:24" ht="15.95" customHeight="1">
      <c r="A2" s="552" t="s">
        <v>53</v>
      </c>
      <c r="B2" s="552"/>
      <c r="C2" s="211"/>
      <c r="F2" s="87"/>
      <c r="G2" s="87"/>
      <c r="H2" s="87"/>
      <c r="I2" s="212"/>
      <c r="J2" s="664"/>
      <c r="K2" s="552"/>
      <c r="L2" s="552"/>
      <c r="S2" s="213"/>
    </row>
    <row r="3" spans="1:24" ht="12" customHeight="1">
      <c r="A3" s="88"/>
      <c r="B3" s="28"/>
      <c r="C3" s="89"/>
      <c r="D3" s="188"/>
      <c r="E3" s="10"/>
      <c r="F3" s="10"/>
      <c r="G3" s="10"/>
      <c r="H3" s="10"/>
      <c r="I3" s="7"/>
      <c r="J3" s="11"/>
      <c r="K3" s="10"/>
      <c r="L3" s="10"/>
      <c r="M3" s="10"/>
      <c r="N3" s="10"/>
      <c r="O3" s="10"/>
      <c r="P3" s="213"/>
      <c r="Q3" s="213"/>
      <c r="R3" s="213"/>
      <c r="U3" s="10"/>
      <c r="V3" s="7"/>
      <c r="W3" s="7"/>
    </row>
    <row r="4" spans="1:24" s="1" customFormat="1" ht="18" customHeight="1">
      <c r="A4" s="755" t="s">
        <v>781</v>
      </c>
      <c r="B4" s="759" t="s">
        <v>662</v>
      </c>
      <c r="C4" s="760" t="s">
        <v>255</v>
      </c>
      <c r="D4" s="765" t="s">
        <v>740</v>
      </c>
      <c r="E4" s="762" t="s">
        <v>143</v>
      </c>
      <c r="F4" s="762" t="s">
        <v>144</v>
      </c>
      <c r="G4" s="770" t="s">
        <v>748</v>
      </c>
      <c r="H4" s="771"/>
      <c r="I4" s="771"/>
      <c r="J4" s="771"/>
      <c r="K4" s="771"/>
      <c r="L4" s="771"/>
      <c r="M4" s="771"/>
      <c r="N4" s="772"/>
      <c r="O4" s="765" t="s">
        <v>738</v>
      </c>
      <c r="P4" s="767" t="s">
        <v>235</v>
      </c>
      <c r="Q4" s="768"/>
      <c r="R4" s="768"/>
      <c r="S4" s="768"/>
      <c r="T4" s="769"/>
      <c r="U4" s="762" t="s">
        <v>575</v>
      </c>
      <c r="V4" s="762" t="s">
        <v>236</v>
      </c>
      <c r="W4" s="757" t="s">
        <v>237</v>
      </c>
      <c r="X4" s="215"/>
    </row>
    <row r="5" spans="1:24" s="1" customFormat="1" ht="75" customHeight="1">
      <c r="A5" s="756"/>
      <c r="B5" s="759"/>
      <c r="C5" s="761"/>
      <c r="D5" s="766"/>
      <c r="E5" s="763"/>
      <c r="F5" s="763"/>
      <c r="G5" s="216" t="s">
        <v>739</v>
      </c>
      <c r="H5" s="594" t="s">
        <v>737</v>
      </c>
      <c r="I5" s="216" t="s">
        <v>782</v>
      </c>
      <c r="J5" s="217" t="s">
        <v>783</v>
      </c>
      <c r="K5" s="218" t="s">
        <v>787</v>
      </c>
      <c r="L5" s="216" t="s">
        <v>238</v>
      </c>
      <c r="M5" s="216" t="s">
        <v>239</v>
      </c>
      <c r="N5" s="216" t="s">
        <v>784</v>
      </c>
      <c r="O5" s="766"/>
      <c r="P5" s="219" t="s">
        <v>739</v>
      </c>
      <c r="Q5" s="214" t="s">
        <v>592</v>
      </c>
      <c r="R5" s="219" t="s">
        <v>240</v>
      </c>
      <c r="S5" s="214" t="s">
        <v>145</v>
      </c>
      <c r="T5" s="214" t="s">
        <v>91</v>
      </c>
      <c r="U5" s="763"/>
      <c r="V5" s="764"/>
      <c r="W5" s="758"/>
      <c r="X5" s="220"/>
    </row>
    <row r="6" spans="1:24" s="1" customFormat="1" ht="5.0999999999999996" customHeight="1">
      <c r="A6" s="356"/>
      <c r="B6" s="61"/>
      <c r="C6" s="283"/>
      <c r="D6" s="72"/>
      <c r="E6" s="358"/>
      <c r="F6" s="358"/>
      <c r="G6" s="358"/>
      <c r="H6" s="358"/>
      <c r="I6" s="358"/>
      <c r="J6" s="358"/>
      <c r="K6" s="359"/>
      <c r="L6" s="358"/>
      <c r="M6" s="358"/>
      <c r="N6" s="358"/>
      <c r="O6" s="72"/>
      <c r="P6" s="160"/>
      <c r="Q6" s="360"/>
      <c r="R6" s="160"/>
      <c r="S6" s="360"/>
      <c r="T6" s="360"/>
      <c r="U6" s="358"/>
      <c r="V6" s="220"/>
      <c r="W6" s="220"/>
      <c r="X6" s="220"/>
    </row>
    <row r="7" spans="1:24" s="52" customFormat="1" ht="12.75" customHeight="1">
      <c r="A7" s="79">
        <v>1</v>
      </c>
      <c r="B7" s="98" t="s">
        <v>178</v>
      </c>
      <c r="C7" s="385" t="s">
        <v>332</v>
      </c>
      <c r="D7" s="589">
        <f>SUM(E7:G7,O7:P7,U7:W7)</f>
        <v>148019.21145057419</v>
      </c>
      <c r="E7" s="589">
        <v>1329.1888001610846</v>
      </c>
      <c r="F7" s="589">
        <v>678.25330601253961</v>
      </c>
      <c r="G7" s="589">
        <f>SUM(H7:N7)</f>
        <v>103508.27210456762</v>
      </c>
      <c r="H7" s="589">
        <v>0</v>
      </c>
      <c r="I7" s="589">
        <v>6454.1410275219923</v>
      </c>
      <c r="J7" s="589">
        <v>61415.584008896112</v>
      </c>
      <c r="K7" s="589">
        <v>0</v>
      </c>
      <c r="L7" s="589">
        <v>34750.120212206501</v>
      </c>
      <c r="M7" s="589">
        <v>0</v>
      </c>
      <c r="N7" s="589">
        <v>888.42685594300008</v>
      </c>
      <c r="O7" s="589">
        <v>13323.426597461739</v>
      </c>
      <c r="P7" s="589">
        <f>SUM(Q7:T7)</f>
        <v>2968.3442060785142</v>
      </c>
      <c r="Q7" s="589">
        <v>0</v>
      </c>
      <c r="R7" s="589">
        <v>414.99625635570567</v>
      </c>
      <c r="S7" s="589">
        <v>2553.3479497228086</v>
      </c>
      <c r="T7" s="589">
        <v>0</v>
      </c>
      <c r="U7" s="589">
        <v>25778.319495191445</v>
      </c>
      <c r="V7" s="589">
        <v>0</v>
      </c>
      <c r="W7" s="589">
        <v>433.40694110125844</v>
      </c>
      <c r="X7" s="43"/>
    </row>
    <row r="8" spans="1:24" s="52" customFormat="1" ht="12.75" customHeight="1">
      <c r="A8" s="79">
        <v>2</v>
      </c>
      <c r="B8" s="386" t="s">
        <v>762</v>
      </c>
      <c r="C8" s="387" t="s">
        <v>333</v>
      </c>
      <c r="D8" s="589">
        <f t="shared" ref="D8:D71" si="0">SUM(E8:G8,O8:P8,U8:W8)</f>
        <v>143451.20242902156</v>
      </c>
      <c r="E8" s="589">
        <v>1329.1888001610846</v>
      </c>
      <c r="F8" s="589">
        <v>678.25330601253961</v>
      </c>
      <c r="G8" s="589">
        <f t="shared" ref="G8:G71" si="1">SUM(H8:N8)</f>
        <v>100691.5094453908</v>
      </c>
      <c r="H8" s="589">
        <v>0</v>
      </c>
      <c r="I8" s="589">
        <v>6220.5909290565387</v>
      </c>
      <c r="J8" s="589">
        <v>58832.388491599369</v>
      </c>
      <c r="K8" s="589">
        <v>0</v>
      </c>
      <c r="L8" s="589">
        <v>34750.120212206501</v>
      </c>
      <c r="M8" s="589">
        <v>0</v>
      </c>
      <c r="N8" s="589">
        <v>888.40981252839242</v>
      </c>
      <c r="O8" s="589">
        <v>13323.426597461739</v>
      </c>
      <c r="P8" s="589">
        <f t="shared" ref="P8:P71" si="2">SUM(Q8:T8)</f>
        <v>2962.4508513728138</v>
      </c>
      <c r="Q8" s="589">
        <v>0</v>
      </c>
      <c r="R8" s="589">
        <v>409.10290165000521</v>
      </c>
      <c r="S8" s="589">
        <v>2553.3479497228086</v>
      </c>
      <c r="T8" s="589">
        <v>0</v>
      </c>
      <c r="U8" s="589">
        <v>24032.966487521346</v>
      </c>
      <c r="V8" s="589">
        <v>0</v>
      </c>
      <c r="W8" s="589">
        <v>433.40694110125844</v>
      </c>
      <c r="X8" s="43"/>
    </row>
    <row r="9" spans="1:24" s="52" customFormat="1" ht="12.75" customHeight="1">
      <c r="A9" s="79">
        <v>3</v>
      </c>
      <c r="B9" s="386" t="s">
        <v>763</v>
      </c>
      <c r="C9" s="387" t="s">
        <v>334</v>
      </c>
      <c r="D9" s="589">
        <f t="shared" si="0"/>
        <v>2704.1871878415213</v>
      </c>
      <c r="E9" s="589">
        <v>0</v>
      </c>
      <c r="F9" s="589">
        <v>0</v>
      </c>
      <c r="G9" s="589">
        <f t="shared" si="1"/>
        <v>1832.3170853018307</v>
      </c>
      <c r="H9" s="589">
        <v>0</v>
      </c>
      <c r="I9" s="589">
        <v>230.39249883829558</v>
      </c>
      <c r="J9" s="589">
        <v>1601.9077734760606</v>
      </c>
      <c r="K9" s="589">
        <v>0</v>
      </c>
      <c r="L9" s="589">
        <v>0</v>
      </c>
      <c r="M9" s="589">
        <v>0</v>
      </c>
      <c r="N9" s="589">
        <v>1.681298747463306E-2</v>
      </c>
      <c r="O9" s="589">
        <v>0</v>
      </c>
      <c r="P9" s="589">
        <f t="shared" si="2"/>
        <v>5.855251405671229</v>
      </c>
      <c r="Q9" s="589">
        <v>0</v>
      </c>
      <c r="R9" s="589">
        <v>5.855251405671229</v>
      </c>
      <c r="S9" s="589">
        <v>0</v>
      </c>
      <c r="T9" s="589">
        <v>0</v>
      </c>
      <c r="U9" s="589">
        <v>866.01485113401918</v>
      </c>
      <c r="V9" s="589">
        <v>0</v>
      </c>
      <c r="W9" s="589">
        <v>0</v>
      </c>
      <c r="X9" s="43"/>
    </row>
    <row r="10" spans="1:24" s="52" customFormat="1" ht="12.75" customHeight="1">
      <c r="A10" s="79">
        <v>4</v>
      </c>
      <c r="B10" s="386" t="s">
        <v>179</v>
      </c>
      <c r="C10" s="387" t="s">
        <v>335</v>
      </c>
      <c r="D10" s="589">
        <f t="shared" si="0"/>
        <v>1863.8218337110852</v>
      </c>
      <c r="E10" s="589">
        <v>0</v>
      </c>
      <c r="F10" s="589">
        <v>0</v>
      </c>
      <c r="G10" s="589">
        <f t="shared" si="1"/>
        <v>984.44557387497491</v>
      </c>
      <c r="H10" s="589">
        <v>0</v>
      </c>
      <c r="I10" s="589">
        <v>3.1575996271576727</v>
      </c>
      <c r="J10" s="589">
        <v>981.28774382068423</v>
      </c>
      <c r="K10" s="589">
        <v>0</v>
      </c>
      <c r="L10" s="589">
        <v>0</v>
      </c>
      <c r="M10" s="589">
        <v>0</v>
      </c>
      <c r="N10" s="589">
        <v>2.3042713304033849E-4</v>
      </c>
      <c r="O10" s="589">
        <v>0</v>
      </c>
      <c r="P10" s="589">
        <f t="shared" si="2"/>
        <v>3.8103300029227904E-2</v>
      </c>
      <c r="Q10" s="589">
        <v>0</v>
      </c>
      <c r="R10" s="589">
        <v>3.8103300029227904E-2</v>
      </c>
      <c r="S10" s="589">
        <v>0</v>
      </c>
      <c r="T10" s="589">
        <v>0</v>
      </c>
      <c r="U10" s="589">
        <v>879.33815653608099</v>
      </c>
      <c r="V10" s="589">
        <v>0</v>
      </c>
      <c r="W10" s="589">
        <v>0</v>
      </c>
      <c r="X10" s="43"/>
    </row>
    <row r="11" spans="1:24" s="52" customFormat="1" ht="12.75" customHeight="1">
      <c r="A11" s="79">
        <v>5</v>
      </c>
      <c r="B11" s="98" t="s">
        <v>181</v>
      </c>
      <c r="C11" s="385" t="s">
        <v>336</v>
      </c>
      <c r="D11" s="589">
        <f t="shared" si="0"/>
        <v>90368.001524183463</v>
      </c>
      <c r="E11" s="589">
        <v>1291</v>
      </c>
      <c r="F11" s="589">
        <v>8707</v>
      </c>
      <c r="G11" s="589">
        <f t="shared" si="1"/>
        <v>10658.020977156604</v>
      </c>
      <c r="H11" s="589">
        <v>0</v>
      </c>
      <c r="I11" s="589">
        <v>676.35513935237907</v>
      </c>
      <c r="J11" s="589">
        <v>4908.6164805094186</v>
      </c>
      <c r="K11" s="589">
        <v>0</v>
      </c>
      <c r="L11" s="589">
        <v>4250</v>
      </c>
      <c r="M11" s="589">
        <v>562</v>
      </c>
      <c r="N11" s="589">
        <v>261.04935729480633</v>
      </c>
      <c r="O11" s="589">
        <v>28123.885999999999</v>
      </c>
      <c r="P11" s="589">
        <f t="shared" si="2"/>
        <v>65.432502994076387</v>
      </c>
      <c r="Q11" s="589">
        <v>0</v>
      </c>
      <c r="R11" s="589">
        <v>65.432502994076387</v>
      </c>
      <c r="S11" s="589">
        <v>0</v>
      </c>
      <c r="T11" s="589">
        <v>0</v>
      </c>
      <c r="U11" s="589">
        <v>38672.662044032782</v>
      </c>
      <c r="V11" s="589">
        <v>0</v>
      </c>
      <c r="W11" s="589">
        <v>2850</v>
      </c>
      <c r="X11" s="43"/>
    </row>
    <row r="12" spans="1:24" s="52" customFormat="1" ht="12.75" customHeight="1">
      <c r="A12" s="79">
        <v>6</v>
      </c>
      <c r="B12" s="386" t="s">
        <v>764</v>
      </c>
      <c r="C12" s="387" t="s">
        <v>29</v>
      </c>
      <c r="D12" s="589">
        <f t="shared" si="0"/>
        <v>43987.227798772343</v>
      </c>
      <c r="E12" s="589">
        <v>211</v>
      </c>
      <c r="F12" s="589">
        <v>7235</v>
      </c>
      <c r="G12" s="589">
        <f t="shared" si="1"/>
        <v>2586.3433260175757</v>
      </c>
      <c r="H12" s="589">
        <v>0</v>
      </c>
      <c r="I12" s="589">
        <v>261.07517038934702</v>
      </c>
      <c r="J12" s="589">
        <v>1266.2491035601629</v>
      </c>
      <c r="K12" s="589">
        <v>0</v>
      </c>
      <c r="L12" s="589">
        <v>768</v>
      </c>
      <c r="M12" s="589">
        <v>30</v>
      </c>
      <c r="N12" s="589">
        <v>261.01905206806566</v>
      </c>
      <c r="O12" s="589">
        <v>1167.886</v>
      </c>
      <c r="P12" s="589">
        <f t="shared" si="2"/>
        <v>5.9984727547696712</v>
      </c>
      <c r="Q12" s="589">
        <v>0</v>
      </c>
      <c r="R12" s="589">
        <v>5.9984727547696712</v>
      </c>
      <c r="S12" s="589">
        <v>0</v>
      </c>
      <c r="T12" s="589">
        <v>0</v>
      </c>
      <c r="U12" s="589">
        <v>30081</v>
      </c>
      <c r="V12" s="589">
        <v>0</v>
      </c>
      <c r="W12" s="589">
        <v>2700</v>
      </c>
      <c r="X12" s="43"/>
    </row>
    <row r="13" spans="1:24" s="52" customFormat="1" ht="12.75" customHeight="1">
      <c r="A13" s="79">
        <v>7</v>
      </c>
      <c r="B13" s="386" t="s">
        <v>182</v>
      </c>
      <c r="C13" s="387" t="s">
        <v>337</v>
      </c>
      <c r="D13" s="589">
        <f t="shared" si="0"/>
        <v>23670.941316749628</v>
      </c>
      <c r="E13" s="589">
        <v>0</v>
      </c>
      <c r="F13" s="589">
        <v>0</v>
      </c>
      <c r="G13" s="589">
        <f t="shared" si="1"/>
        <v>513.08456187801403</v>
      </c>
      <c r="H13" s="589">
        <v>0</v>
      </c>
      <c r="I13" s="589">
        <v>114.24558142358039</v>
      </c>
      <c r="J13" s="589">
        <v>391.83064333608473</v>
      </c>
      <c r="K13" s="589">
        <v>0</v>
      </c>
      <c r="L13" s="589">
        <v>7</v>
      </c>
      <c r="M13" s="589">
        <v>0</v>
      </c>
      <c r="N13" s="589">
        <v>8.3371183488702774E-3</v>
      </c>
      <c r="O13" s="589">
        <v>21517</v>
      </c>
      <c r="P13" s="589">
        <f t="shared" si="2"/>
        <v>2.856754871613326</v>
      </c>
      <c r="Q13" s="589">
        <v>0</v>
      </c>
      <c r="R13" s="589">
        <v>2.856754871613326</v>
      </c>
      <c r="S13" s="589">
        <v>0</v>
      </c>
      <c r="T13" s="589">
        <v>0</v>
      </c>
      <c r="U13" s="589">
        <v>1638</v>
      </c>
      <c r="V13" s="589">
        <v>0</v>
      </c>
      <c r="W13" s="589">
        <v>0</v>
      </c>
      <c r="X13" s="43"/>
    </row>
    <row r="14" spans="1:24" s="52" customFormat="1" ht="12.75" customHeight="1">
      <c r="A14" s="79">
        <v>8</v>
      </c>
      <c r="B14" s="386" t="s">
        <v>183</v>
      </c>
      <c r="C14" s="387" t="s">
        <v>338</v>
      </c>
      <c r="D14" s="589">
        <f t="shared" si="0"/>
        <v>22709.832408661488</v>
      </c>
      <c r="E14" s="589">
        <v>1080</v>
      </c>
      <c r="F14" s="589">
        <v>1472</v>
      </c>
      <c r="G14" s="589">
        <f t="shared" si="1"/>
        <v>7558.593089261014</v>
      </c>
      <c r="H14" s="589">
        <v>0</v>
      </c>
      <c r="I14" s="589">
        <v>301.03438753945164</v>
      </c>
      <c r="J14" s="589">
        <v>3250.5367336131708</v>
      </c>
      <c r="K14" s="589">
        <v>0</v>
      </c>
      <c r="L14" s="589">
        <v>3475</v>
      </c>
      <c r="M14" s="589">
        <v>532</v>
      </c>
      <c r="N14" s="589">
        <v>2.1968108391788289E-2</v>
      </c>
      <c r="O14" s="589">
        <v>5439</v>
      </c>
      <c r="P14" s="589">
        <f t="shared" si="2"/>
        <v>56.577275367693389</v>
      </c>
      <c r="Q14" s="589">
        <v>0</v>
      </c>
      <c r="R14" s="589">
        <v>56.577275367693389</v>
      </c>
      <c r="S14" s="589">
        <v>0</v>
      </c>
      <c r="T14" s="589">
        <v>0</v>
      </c>
      <c r="U14" s="589">
        <v>6953.6620440327806</v>
      </c>
      <c r="V14" s="589">
        <v>0</v>
      </c>
      <c r="W14" s="589">
        <v>150</v>
      </c>
      <c r="X14" s="43"/>
    </row>
    <row r="15" spans="1:24" s="52" customFormat="1" ht="12.75" customHeight="1">
      <c r="A15" s="79">
        <v>9</v>
      </c>
      <c r="B15" s="98" t="s">
        <v>184</v>
      </c>
      <c r="C15" s="385" t="s">
        <v>56</v>
      </c>
      <c r="D15" s="589">
        <f t="shared" si="0"/>
        <v>9735799.5712666661</v>
      </c>
      <c r="E15" s="589">
        <v>931459.20892784151</v>
      </c>
      <c r="F15" s="589">
        <v>172478.78814273898</v>
      </c>
      <c r="G15" s="589">
        <f t="shared" si="1"/>
        <v>6648955.095559679</v>
      </c>
      <c r="H15" s="589">
        <v>4568702</v>
      </c>
      <c r="I15" s="589">
        <v>168618.63996172434</v>
      </c>
      <c r="J15" s="589">
        <v>51830.408624943542</v>
      </c>
      <c r="K15" s="589">
        <v>158</v>
      </c>
      <c r="L15" s="589">
        <v>191541.4584766989</v>
      </c>
      <c r="M15" s="589">
        <v>391043.04000000004</v>
      </c>
      <c r="N15" s="589">
        <v>1277061.548496312</v>
      </c>
      <c r="O15" s="589">
        <v>1092239.2782841614</v>
      </c>
      <c r="P15" s="589">
        <f t="shared" si="2"/>
        <v>26854.774916555096</v>
      </c>
      <c r="Q15" s="589">
        <v>0</v>
      </c>
      <c r="R15" s="589">
        <v>26848.774705363332</v>
      </c>
      <c r="S15" s="589">
        <v>6.0002111917629026</v>
      </c>
      <c r="T15" s="589">
        <v>0</v>
      </c>
      <c r="U15" s="589">
        <v>814679.17985832843</v>
      </c>
      <c r="V15" s="589">
        <v>0</v>
      </c>
      <c r="W15" s="589">
        <v>49133.245577359987</v>
      </c>
      <c r="X15" s="43"/>
    </row>
    <row r="16" spans="1:24" s="52" customFormat="1" ht="12.75" customHeight="1">
      <c r="A16" s="79">
        <v>10</v>
      </c>
      <c r="B16" s="386" t="s">
        <v>185</v>
      </c>
      <c r="C16" s="387" t="s">
        <v>339</v>
      </c>
      <c r="D16" s="589">
        <f t="shared" si="0"/>
        <v>220740.58592989179</v>
      </c>
      <c r="E16" s="589">
        <v>6212</v>
      </c>
      <c r="F16" s="589">
        <v>5041.0000000000009</v>
      </c>
      <c r="G16" s="589">
        <f t="shared" si="1"/>
        <v>51289.302734304845</v>
      </c>
      <c r="H16" s="589">
        <v>0</v>
      </c>
      <c r="I16" s="589">
        <v>2163.609434698219</v>
      </c>
      <c r="J16" s="589">
        <v>5721.6327859836611</v>
      </c>
      <c r="K16" s="589">
        <v>0</v>
      </c>
      <c r="L16" s="589">
        <v>30348.030828461735</v>
      </c>
      <c r="M16" s="589">
        <v>9506</v>
      </c>
      <c r="N16" s="589">
        <v>3550.0296851612311</v>
      </c>
      <c r="O16" s="589">
        <v>95404.499918512432</v>
      </c>
      <c r="P16" s="589">
        <f t="shared" si="2"/>
        <v>50.207495111982766</v>
      </c>
      <c r="Q16" s="589">
        <v>0</v>
      </c>
      <c r="R16" s="589">
        <v>50.207495111982766</v>
      </c>
      <c r="S16" s="589">
        <v>0</v>
      </c>
      <c r="T16" s="589">
        <v>0</v>
      </c>
      <c r="U16" s="589">
        <v>59293.575781962543</v>
      </c>
      <c r="V16" s="589">
        <v>0</v>
      </c>
      <c r="W16" s="589">
        <v>3450.0000000000018</v>
      </c>
      <c r="X16" s="43"/>
    </row>
    <row r="17" spans="1:24" s="52" customFormat="1" ht="12.75" customHeight="1">
      <c r="A17" s="79">
        <v>11</v>
      </c>
      <c r="B17" s="98" t="s">
        <v>186</v>
      </c>
      <c r="C17" s="387" t="s">
        <v>340</v>
      </c>
      <c r="D17" s="589">
        <f t="shared" si="0"/>
        <v>54466.158217199169</v>
      </c>
      <c r="E17" s="589">
        <v>1143.0813656476303</v>
      </c>
      <c r="F17" s="589">
        <v>10.000000000001021</v>
      </c>
      <c r="G17" s="589">
        <f t="shared" si="1"/>
        <v>7906.1643886968377</v>
      </c>
      <c r="H17" s="589">
        <v>0</v>
      </c>
      <c r="I17" s="589">
        <v>539.07426873538259</v>
      </c>
      <c r="J17" s="589">
        <v>1192.6319564031787</v>
      </c>
      <c r="K17" s="589">
        <v>0</v>
      </c>
      <c r="L17" s="589">
        <v>5204.1610867241443</v>
      </c>
      <c r="M17" s="589">
        <v>942</v>
      </c>
      <c r="N17" s="589">
        <v>28.297076834132135</v>
      </c>
      <c r="O17" s="589">
        <v>21991.803218283003</v>
      </c>
      <c r="P17" s="589">
        <f t="shared" si="2"/>
        <v>13.335030743064742</v>
      </c>
      <c r="Q17" s="589">
        <v>0</v>
      </c>
      <c r="R17" s="589">
        <v>12.140488155924759</v>
      </c>
      <c r="S17" s="589">
        <v>1.1945425871399826</v>
      </c>
      <c r="T17" s="589">
        <v>0</v>
      </c>
      <c r="U17" s="589">
        <v>21609.960333118655</v>
      </c>
      <c r="V17" s="589">
        <v>0</v>
      </c>
      <c r="W17" s="589">
        <v>1791.813880709974</v>
      </c>
      <c r="X17" s="43"/>
    </row>
    <row r="18" spans="1:24" s="52" customFormat="1" ht="12.75" customHeight="1">
      <c r="A18" s="79">
        <v>12</v>
      </c>
      <c r="B18" s="98">
        <v>16</v>
      </c>
      <c r="C18" s="387" t="s">
        <v>341</v>
      </c>
      <c r="D18" s="589">
        <f t="shared" si="0"/>
        <v>45024.676061014259</v>
      </c>
      <c r="E18" s="589">
        <v>89.213797264682213</v>
      </c>
      <c r="F18" s="589">
        <v>59.213333333333857</v>
      </c>
      <c r="G18" s="589">
        <f t="shared" si="1"/>
        <v>7794.2616086014814</v>
      </c>
      <c r="H18" s="589">
        <v>0</v>
      </c>
      <c r="I18" s="589">
        <v>399.73624638161738</v>
      </c>
      <c r="J18" s="589">
        <v>940.43328252646859</v>
      </c>
      <c r="K18" s="589">
        <v>0</v>
      </c>
      <c r="L18" s="589">
        <v>4290.6880816553794</v>
      </c>
      <c r="M18" s="589">
        <v>2030</v>
      </c>
      <c r="N18" s="589">
        <v>133.40399803801606</v>
      </c>
      <c r="O18" s="589">
        <v>9967.8304321848118</v>
      </c>
      <c r="P18" s="589">
        <f t="shared" si="2"/>
        <v>7755.530130055975</v>
      </c>
      <c r="Q18" s="589">
        <v>0</v>
      </c>
      <c r="R18" s="589">
        <v>7754.6931300559745</v>
      </c>
      <c r="S18" s="589">
        <v>0.83700000000000008</v>
      </c>
      <c r="T18" s="589">
        <v>0</v>
      </c>
      <c r="U18" s="589">
        <v>17699.077667741363</v>
      </c>
      <c r="V18" s="589">
        <v>0</v>
      </c>
      <c r="W18" s="589">
        <v>1659.5490918326145</v>
      </c>
      <c r="X18" s="43"/>
    </row>
    <row r="19" spans="1:24" s="52" customFormat="1" ht="12.75" customHeight="1">
      <c r="A19" s="79">
        <v>13</v>
      </c>
      <c r="B19" s="98">
        <v>17</v>
      </c>
      <c r="C19" s="387" t="s">
        <v>187</v>
      </c>
      <c r="D19" s="589">
        <f t="shared" si="0"/>
        <v>180806.41218869414</v>
      </c>
      <c r="E19" s="589">
        <v>13629.586121304321</v>
      </c>
      <c r="F19" s="589">
        <v>3038.871016558252</v>
      </c>
      <c r="G19" s="589">
        <f t="shared" si="1"/>
        <v>8579.9751739274489</v>
      </c>
      <c r="H19" s="589">
        <v>0</v>
      </c>
      <c r="I19" s="589">
        <v>536.71519310805002</v>
      </c>
      <c r="J19" s="589">
        <v>1224.2213409318106</v>
      </c>
      <c r="K19" s="589">
        <v>0</v>
      </c>
      <c r="L19" s="589">
        <v>3007.9994728753609</v>
      </c>
      <c r="M19" s="589">
        <v>2839</v>
      </c>
      <c r="N19" s="589">
        <v>972.03916701222772</v>
      </c>
      <c r="O19" s="589">
        <v>79812.343761596567</v>
      </c>
      <c r="P19" s="589">
        <f t="shared" si="2"/>
        <v>5912.7942498689727</v>
      </c>
      <c r="Q19" s="589">
        <v>0</v>
      </c>
      <c r="R19" s="589">
        <v>5912.7942498689727</v>
      </c>
      <c r="S19" s="589">
        <v>0</v>
      </c>
      <c r="T19" s="589">
        <v>0</v>
      </c>
      <c r="U19" s="589">
        <v>67372.799157472255</v>
      </c>
      <c r="V19" s="589">
        <v>0</v>
      </c>
      <c r="W19" s="589">
        <v>2460.0427079663104</v>
      </c>
      <c r="X19" s="43"/>
    </row>
    <row r="20" spans="1:24" s="52" customFormat="1" ht="12.75" customHeight="1">
      <c r="A20" s="79">
        <v>14</v>
      </c>
      <c r="B20" s="98">
        <v>18</v>
      </c>
      <c r="C20" s="387" t="s">
        <v>342</v>
      </c>
      <c r="D20" s="589">
        <f t="shared" si="0"/>
        <v>28584.164270800618</v>
      </c>
      <c r="E20" s="589">
        <v>0</v>
      </c>
      <c r="F20" s="589">
        <v>0</v>
      </c>
      <c r="G20" s="589">
        <f t="shared" si="1"/>
        <v>3111.6966381099191</v>
      </c>
      <c r="H20" s="589">
        <v>0</v>
      </c>
      <c r="I20" s="589">
        <v>293.44209943316912</v>
      </c>
      <c r="J20" s="589">
        <v>871.29574534268068</v>
      </c>
      <c r="K20" s="589">
        <v>0</v>
      </c>
      <c r="L20" s="589">
        <v>1932.7884445485265</v>
      </c>
      <c r="M20" s="589">
        <v>0</v>
      </c>
      <c r="N20" s="589">
        <v>14.170348785542993</v>
      </c>
      <c r="O20" s="589">
        <v>10370.487864246663</v>
      </c>
      <c r="P20" s="589">
        <f t="shared" si="2"/>
        <v>9.7053207015295477</v>
      </c>
      <c r="Q20" s="589">
        <v>0</v>
      </c>
      <c r="R20" s="589">
        <v>8.9277207015295481</v>
      </c>
      <c r="S20" s="589">
        <v>0.77759999999999996</v>
      </c>
      <c r="T20" s="589">
        <v>0</v>
      </c>
      <c r="U20" s="589">
        <v>14001.437991636909</v>
      </c>
      <c r="V20" s="589">
        <v>0</v>
      </c>
      <c r="W20" s="589">
        <v>1090.8364561056023</v>
      </c>
      <c r="X20" s="43"/>
    </row>
    <row r="21" spans="1:24" s="52" customFormat="1" ht="12.75" customHeight="1">
      <c r="A21" s="79">
        <v>15</v>
      </c>
      <c r="B21" s="98">
        <v>19</v>
      </c>
      <c r="C21" s="387" t="s">
        <v>188</v>
      </c>
      <c r="D21" s="589">
        <f t="shared" si="0"/>
        <v>6087892.062046092</v>
      </c>
      <c r="E21" s="589">
        <v>353097</v>
      </c>
      <c r="F21" s="589">
        <v>115051</v>
      </c>
      <c r="G21" s="589">
        <f t="shared" si="1"/>
        <v>5526236.8320334572</v>
      </c>
      <c r="H21" s="589">
        <v>4568702</v>
      </c>
      <c r="I21" s="589">
        <v>147950.31241075564</v>
      </c>
      <c r="J21" s="589">
        <v>2157.4769822632024</v>
      </c>
      <c r="K21" s="589">
        <v>158</v>
      </c>
      <c r="L21" s="589">
        <v>54927</v>
      </c>
      <c r="M21" s="589">
        <v>147670</v>
      </c>
      <c r="N21" s="589">
        <v>604672.04264043877</v>
      </c>
      <c r="O21" s="589">
        <v>63111.394</v>
      </c>
      <c r="P21" s="589">
        <f t="shared" si="2"/>
        <v>14.836012634329174</v>
      </c>
      <c r="Q21" s="589">
        <v>0</v>
      </c>
      <c r="R21" s="589">
        <v>14.836012634329174</v>
      </c>
      <c r="S21" s="589">
        <v>0</v>
      </c>
      <c r="T21" s="589">
        <v>0</v>
      </c>
      <c r="U21" s="589">
        <v>26381</v>
      </c>
      <c r="V21" s="589">
        <v>0</v>
      </c>
      <c r="W21" s="589">
        <v>4000</v>
      </c>
      <c r="X21" s="43"/>
    </row>
    <row r="22" spans="1:24" s="52" customFormat="1" ht="12.75" customHeight="1">
      <c r="A22" s="79">
        <v>16</v>
      </c>
      <c r="B22" s="386" t="s">
        <v>189</v>
      </c>
      <c r="C22" s="388" t="s">
        <v>190</v>
      </c>
      <c r="D22" s="589">
        <f t="shared" si="0"/>
        <v>395706.83526226087</v>
      </c>
      <c r="E22" s="589">
        <v>325658</v>
      </c>
      <c r="F22" s="589">
        <v>0</v>
      </c>
      <c r="G22" s="589">
        <f t="shared" si="1"/>
        <v>19640.438151508803</v>
      </c>
      <c r="H22" s="589">
        <v>0</v>
      </c>
      <c r="I22" s="589">
        <v>0.12017125234587567</v>
      </c>
      <c r="J22" s="589">
        <v>0.31797148690754867</v>
      </c>
      <c r="K22" s="589">
        <v>0</v>
      </c>
      <c r="L22" s="589">
        <v>30</v>
      </c>
      <c r="M22" s="589">
        <v>0</v>
      </c>
      <c r="N22" s="589">
        <v>19610.000008769548</v>
      </c>
      <c r="O22" s="589">
        <v>48691.394</v>
      </c>
      <c r="P22" s="589">
        <f t="shared" si="2"/>
        <v>3.1107521017260664E-3</v>
      </c>
      <c r="Q22" s="589">
        <v>0</v>
      </c>
      <c r="R22" s="589">
        <v>3.1107521017260664E-3</v>
      </c>
      <c r="S22" s="589">
        <v>0</v>
      </c>
      <c r="T22" s="589">
        <v>0</v>
      </c>
      <c r="U22" s="589">
        <v>1717</v>
      </c>
      <c r="V22" s="589">
        <v>0</v>
      </c>
      <c r="W22" s="589">
        <v>0</v>
      </c>
      <c r="X22" s="43"/>
    </row>
    <row r="23" spans="1:24" s="52" customFormat="1" ht="12.75" customHeight="1">
      <c r="A23" s="79">
        <v>17</v>
      </c>
      <c r="B23" s="386" t="s">
        <v>191</v>
      </c>
      <c r="C23" s="388" t="s">
        <v>192</v>
      </c>
      <c r="D23" s="589">
        <f t="shared" si="0"/>
        <v>5692185.2267838307</v>
      </c>
      <c r="E23" s="589">
        <v>27439</v>
      </c>
      <c r="F23" s="589">
        <v>115051</v>
      </c>
      <c r="G23" s="589">
        <f t="shared" si="1"/>
        <v>5506596.3938819487</v>
      </c>
      <c r="H23" s="589">
        <v>4568702</v>
      </c>
      <c r="I23" s="589">
        <v>147950.19223950329</v>
      </c>
      <c r="J23" s="589">
        <v>2157.159010776295</v>
      </c>
      <c r="K23" s="589">
        <v>158</v>
      </c>
      <c r="L23" s="589">
        <v>54897</v>
      </c>
      <c r="M23" s="589">
        <v>147670</v>
      </c>
      <c r="N23" s="589">
        <v>585062.0426316692</v>
      </c>
      <c r="O23" s="589">
        <v>14420</v>
      </c>
      <c r="P23" s="589">
        <f t="shared" si="2"/>
        <v>14.832901882227448</v>
      </c>
      <c r="Q23" s="589">
        <v>0</v>
      </c>
      <c r="R23" s="589">
        <v>14.832901882227448</v>
      </c>
      <c r="S23" s="589">
        <v>0</v>
      </c>
      <c r="T23" s="589">
        <v>0</v>
      </c>
      <c r="U23" s="589">
        <v>24664</v>
      </c>
      <c r="V23" s="589">
        <v>0</v>
      </c>
      <c r="W23" s="589">
        <v>4000</v>
      </c>
      <c r="X23" s="43"/>
    </row>
    <row r="24" spans="1:24" s="52" customFormat="1" ht="12.75" customHeight="1">
      <c r="A24" s="79">
        <v>18</v>
      </c>
      <c r="B24" s="98">
        <v>20</v>
      </c>
      <c r="C24" s="387" t="s">
        <v>193</v>
      </c>
      <c r="D24" s="589">
        <f t="shared" si="0"/>
        <v>1330606.2251758948</v>
      </c>
      <c r="E24" s="589">
        <v>30994.965808527755</v>
      </c>
      <c r="F24" s="589">
        <v>9750.7724550898201</v>
      </c>
      <c r="G24" s="589">
        <f t="shared" si="1"/>
        <v>816307.9061162807</v>
      </c>
      <c r="H24" s="589">
        <v>0</v>
      </c>
      <c r="I24" s="589">
        <v>1864.7497743006325</v>
      </c>
      <c r="J24" s="589">
        <v>4365.6728915918065</v>
      </c>
      <c r="K24" s="589">
        <v>0</v>
      </c>
      <c r="L24" s="589">
        <v>29073</v>
      </c>
      <c r="M24" s="589">
        <v>166748</v>
      </c>
      <c r="N24" s="589">
        <v>614256.4834503883</v>
      </c>
      <c r="O24" s="589">
        <v>285827.59400000004</v>
      </c>
      <c r="P24" s="589">
        <f t="shared" si="2"/>
        <v>12321.965856828703</v>
      </c>
      <c r="Q24" s="589">
        <v>0</v>
      </c>
      <c r="R24" s="589">
        <v>12321.965856828703</v>
      </c>
      <c r="S24" s="589">
        <v>0</v>
      </c>
      <c r="T24" s="589">
        <v>0</v>
      </c>
      <c r="U24" s="589">
        <v>163553.02093916747</v>
      </c>
      <c r="V24" s="589">
        <v>0</v>
      </c>
      <c r="W24" s="589">
        <v>11850</v>
      </c>
      <c r="X24" s="43"/>
    </row>
    <row r="25" spans="1:24" s="52" customFormat="1" ht="12.75" customHeight="1">
      <c r="A25" s="79">
        <v>19</v>
      </c>
      <c r="B25" s="98">
        <v>21</v>
      </c>
      <c r="C25" s="387" t="s">
        <v>694</v>
      </c>
      <c r="D25" s="589">
        <f t="shared" si="0"/>
        <v>56717.400382093765</v>
      </c>
      <c r="E25" s="589">
        <v>1635.5862831858406</v>
      </c>
      <c r="F25" s="589">
        <v>195.41865602129099</v>
      </c>
      <c r="G25" s="589">
        <f t="shared" si="1"/>
        <v>21752.531762751918</v>
      </c>
      <c r="H25" s="589">
        <v>0</v>
      </c>
      <c r="I25" s="589">
        <v>414.38883873347379</v>
      </c>
      <c r="J25" s="589">
        <v>985.07476573242286</v>
      </c>
      <c r="K25" s="589">
        <v>0</v>
      </c>
      <c r="L25" s="589">
        <v>984</v>
      </c>
      <c r="M25" s="589">
        <v>1917</v>
      </c>
      <c r="N25" s="589">
        <v>17452.06815828602</v>
      </c>
      <c r="O25" s="589">
        <v>21092.400000000001</v>
      </c>
      <c r="P25" s="589">
        <f t="shared" si="2"/>
        <v>5.1073174254114075</v>
      </c>
      <c r="Q25" s="589">
        <v>0</v>
      </c>
      <c r="R25" s="589">
        <v>5.1073174254114075</v>
      </c>
      <c r="S25" s="589">
        <v>0</v>
      </c>
      <c r="T25" s="589">
        <v>0</v>
      </c>
      <c r="U25" s="589">
        <v>12036.356362709306</v>
      </c>
      <c r="V25" s="589">
        <v>0</v>
      </c>
      <c r="W25" s="589">
        <v>0</v>
      </c>
      <c r="X25" s="43"/>
    </row>
    <row r="26" spans="1:24" s="92" customFormat="1" ht="12.75" customHeight="1">
      <c r="A26" s="79">
        <v>20</v>
      </c>
      <c r="B26" s="98">
        <v>22</v>
      </c>
      <c r="C26" s="387" t="s">
        <v>59</v>
      </c>
      <c r="D26" s="589">
        <f t="shared" si="0"/>
        <v>80804.126449232863</v>
      </c>
      <c r="E26" s="589">
        <v>0</v>
      </c>
      <c r="F26" s="589">
        <v>108</v>
      </c>
      <c r="G26" s="589">
        <v>9182.7049022355095</v>
      </c>
      <c r="H26" s="589">
        <v>0</v>
      </c>
      <c r="I26" s="589">
        <v>930.87805825926478</v>
      </c>
      <c r="J26" s="589">
        <v>2128.1584966977416</v>
      </c>
      <c r="K26" s="589">
        <v>0</v>
      </c>
      <c r="L26" s="589">
        <v>5149.452940350202</v>
      </c>
      <c r="M26" s="589">
        <v>878</v>
      </c>
      <c r="N26" s="589">
        <v>93.067931209622017</v>
      </c>
      <c r="O26" s="589">
        <v>21884</v>
      </c>
      <c r="P26" s="589">
        <f t="shared" si="2"/>
        <v>22.373978371887457</v>
      </c>
      <c r="Q26" s="589">
        <v>0</v>
      </c>
      <c r="R26" s="589">
        <v>22.373978371887457</v>
      </c>
      <c r="S26" s="589">
        <v>0</v>
      </c>
      <c r="T26" s="589">
        <v>0</v>
      </c>
      <c r="U26" s="589">
        <v>48244.992626863495</v>
      </c>
      <c r="V26" s="589">
        <v>0</v>
      </c>
      <c r="W26" s="589">
        <v>1362.0549417619782</v>
      </c>
      <c r="X26" s="43"/>
    </row>
    <row r="27" spans="1:24" s="92" customFormat="1" ht="12.75" customHeight="1">
      <c r="A27" s="79">
        <v>21</v>
      </c>
      <c r="B27" s="98">
        <v>23</v>
      </c>
      <c r="C27" s="387" t="s">
        <v>343</v>
      </c>
      <c r="D27" s="589">
        <f t="shared" si="0"/>
        <v>311612.12686316721</v>
      </c>
      <c r="E27" s="589">
        <v>48245</v>
      </c>
      <c r="F27" s="589">
        <v>38595</v>
      </c>
      <c r="G27" s="589">
        <f t="shared" si="1"/>
        <v>53607.46209498596</v>
      </c>
      <c r="H27" s="589">
        <v>0</v>
      </c>
      <c r="I27" s="589">
        <v>730.87276428170117</v>
      </c>
      <c r="J27" s="589">
        <v>1768.4831744504991</v>
      </c>
      <c r="K27" s="589">
        <v>0</v>
      </c>
      <c r="L27" s="589">
        <v>9768</v>
      </c>
      <c r="M27" s="589">
        <v>20029.04</v>
      </c>
      <c r="N27" s="589">
        <v>21311.066156253757</v>
      </c>
      <c r="O27" s="589">
        <v>120633</v>
      </c>
      <c r="P27" s="589">
        <f t="shared" si="2"/>
        <v>406.85297757307234</v>
      </c>
      <c r="Q27" s="589">
        <v>0</v>
      </c>
      <c r="R27" s="589">
        <v>406.85297757307234</v>
      </c>
      <c r="S27" s="589">
        <v>0</v>
      </c>
      <c r="T27" s="589">
        <v>0</v>
      </c>
      <c r="U27" s="589">
        <v>49174.811790608182</v>
      </c>
      <c r="V27" s="589">
        <v>0</v>
      </c>
      <c r="W27" s="589">
        <v>950</v>
      </c>
      <c r="X27" s="43"/>
    </row>
    <row r="28" spans="1:24" s="92" customFormat="1" ht="12.75" customHeight="1">
      <c r="A28" s="79">
        <v>22</v>
      </c>
      <c r="B28" s="421" t="s">
        <v>655</v>
      </c>
      <c r="C28" s="388" t="s">
        <v>194</v>
      </c>
      <c r="D28" s="589">
        <f t="shared" si="0"/>
        <v>100152.20482941979</v>
      </c>
      <c r="E28" s="589">
        <v>0</v>
      </c>
      <c r="F28" s="589">
        <v>0</v>
      </c>
      <c r="G28" s="589">
        <f t="shared" si="1"/>
        <v>15198.480041675328</v>
      </c>
      <c r="H28" s="589">
        <v>0</v>
      </c>
      <c r="I28" s="589">
        <v>161.71204282211971</v>
      </c>
      <c r="J28" s="589">
        <v>365.8772234913165</v>
      </c>
      <c r="K28" s="589">
        <v>0</v>
      </c>
      <c r="L28" s="589">
        <v>1386</v>
      </c>
      <c r="M28" s="589">
        <v>9767.52</v>
      </c>
      <c r="N28" s="589">
        <v>3517.3707753618901</v>
      </c>
      <c r="O28" s="589">
        <v>65261</v>
      </c>
      <c r="P28" s="589">
        <f t="shared" si="2"/>
        <v>3.7831390271753564</v>
      </c>
      <c r="Q28" s="589">
        <v>0</v>
      </c>
      <c r="R28" s="589">
        <v>3.7831390271753564</v>
      </c>
      <c r="S28" s="589">
        <v>0</v>
      </c>
      <c r="T28" s="589">
        <v>0</v>
      </c>
      <c r="U28" s="589">
        <v>19488.941648717286</v>
      </c>
      <c r="V28" s="589">
        <v>0</v>
      </c>
      <c r="W28" s="589">
        <v>200</v>
      </c>
      <c r="X28" s="43"/>
    </row>
    <row r="29" spans="1:24" s="92" customFormat="1" ht="12.75" customHeight="1">
      <c r="A29" s="79">
        <v>23</v>
      </c>
      <c r="B29" s="386" t="s">
        <v>195</v>
      </c>
      <c r="C29" s="388" t="s">
        <v>344</v>
      </c>
      <c r="D29" s="589">
        <f t="shared" si="0"/>
        <v>211459.9220337474</v>
      </c>
      <c r="E29" s="589">
        <v>48245</v>
      </c>
      <c r="F29" s="589">
        <v>38595</v>
      </c>
      <c r="G29" s="589">
        <f t="shared" si="1"/>
        <v>38408.982053310625</v>
      </c>
      <c r="H29" s="589">
        <v>0</v>
      </c>
      <c r="I29" s="589">
        <v>569.16072145958151</v>
      </c>
      <c r="J29" s="589">
        <v>1402.6059509591826</v>
      </c>
      <c r="K29" s="589">
        <v>0</v>
      </c>
      <c r="L29" s="589">
        <v>8382</v>
      </c>
      <c r="M29" s="589">
        <v>10261.52</v>
      </c>
      <c r="N29" s="589">
        <v>17793.695380891866</v>
      </c>
      <c r="O29" s="589">
        <v>55372</v>
      </c>
      <c r="P29" s="589">
        <f t="shared" si="2"/>
        <v>403.06983854589697</v>
      </c>
      <c r="Q29" s="589">
        <v>0</v>
      </c>
      <c r="R29" s="589">
        <v>403.06983854589697</v>
      </c>
      <c r="S29" s="589">
        <v>0</v>
      </c>
      <c r="T29" s="589">
        <v>0</v>
      </c>
      <c r="U29" s="589">
        <v>29685.870141890897</v>
      </c>
      <c r="V29" s="589">
        <v>0</v>
      </c>
      <c r="W29" s="589">
        <v>750</v>
      </c>
      <c r="X29" s="43"/>
    </row>
    <row r="30" spans="1:24" s="92" customFormat="1" ht="12.75" customHeight="1">
      <c r="A30" s="79">
        <v>24</v>
      </c>
      <c r="B30" s="98">
        <v>24</v>
      </c>
      <c r="C30" s="387" t="s">
        <v>196</v>
      </c>
      <c r="D30" s="589">
        <f t="shared" si="0"/>
        <v>928781.48045874212</v>
      </c>
      <c r="E30" s="589">
        <v>474029.50799534452</v>
      </c>
      <c r="F30" s="589">
        <v>481.65215399351627</v>
      </c>
      <c r="G30" s="589">
        <f t="shared" si="1"/>
        <v>49910.427417048457</v>
      </c>
      <c r="H30" s="589">
        <v>0</v>
      </c>
      <c r="I30" s="589">
        <v>1071.3016965157117</v>
      </c>
      <c r="J30" s="589">
        <v>2466.4088962233682</v>
      </c>
      <c r="K30" s="589">
        <v>0</v>
      </c>
      <c r="L30" s="589">
        <v>5097.8117666502885</v>
      </c>
      <c r="M30" s="589">
        <v>37324</v>
      </c>
      <c r="N30" s="589">
        <v>3950.9050576590917</v>
      </c>
      <c r="O30" s="589">
        <v>250078.53804686555</v>
      </c>
      <c r="P30" s="589">
        <f t="shared" si="2"/>
        <v>25.774399898725154</v>
      </c>
      <c r="Q30" s="589">
        <v>0</v>
      </c>
      <c r="R30" s="589">
        <v>25.774399898725154</v>
      </c>
      <c r="S30" s="589">
        <v>0</v>
      </c>
      <c r="T30" s="589">
        <v>0</v>
      </c>
      <c r="U30" s="589">
        <v>152829.18104372939</v>
      </c>
      <c r="V30" s="589">
        <v>0</v>
      </c>
      <c r="W30" s="589">
        <v>1426.3994018620529</v>
      </c>
      <c r="X30" s="43"/>
    </row>
    <row r="31" spans="1:24" s="92" customFormat="1" ht="12.75" customHeight="1">
      <c r="A31" s="79">
        <v>25</v>
      </c>
      <c r="B31" s="386" t="s">
        <v>197</v>
      </c>
      <c r="C31" s="388" t="s">
        <v>345</v>
      </c>
      <c r="D31" s="589">
        <f t="shared" si="0"/>
        <v>792797.25902452646</v>
      </c>
      <c r="E31" s="589">
        <v>460064.07446608401</v>
      </c>
      <c r="F31" s="589">
        <v>2.4103821202838036</v>
      </c>
      <c r="G31" s="589">
        <f t="shared" si="1"/>
        <v>40680.277292887513</v>
      </c>
      <c r="H31" s="589">
        <v>0</v>
      </c>
      <c r="I31" s="589">
        <v>555.03830850269276</v>
      </c>
      <c r="J31" s="589">
        <v>1276.1194658423756</v>
      </c>
      <c r="K31" s="589">
        <v>0</v>
      </c>
      <c r="L31" s="589">
        <v>1164.2521354166854</v>
      </c>
      <c r="M31" s="589">
        <v>36021</v>
      </c>
      <c r="N31" s="589">
        <v>1663.8673831257622</v>
      </c>
      <c r="O31" s="589">
        <v>211394.69971257861</v>
      </c>
      <c r="P31" s="589">
        <f t="shared" si="2"/>
        <v>13.382550609936526</v>
      </c>
      <c r="Q31" s="589">
        <v>0</v>
      </c>
      <c r="R31" s="589">
        <v>13.382550609936526</v>
      </c>
      <c r="S31" s="589">
        <v>0</v>
      </c>
      <c r="T31" s="589">
        <v>0</v>
      </c>
      <c r="U31" s="589">
        <v>79583.987414632094</v>
      </c>
      <c r="V31" s="589">
        <v>0</v>
      </c>
      <c r="W31" s="589">
        <v>1058.4272056140483</v>
      </c>
      <c r="X31" s="43"/>
    </row>
    <row r="32" spans="1:24" s="92" customFormat="1" ht="12.75" customHeight="1">
      <c r="A32" s="79">
        <v>26</v>
      </c>
      <c r="B32" s="386" t="s">
        <v>771</v>
      </c>
      <c r="C32" s="388" t="s">
        <v>60</v>
      </c>
      <c r="D32" s="589">
        <f t="shared" si="0"/>
        <v>98200.186934430632</v>
      </c>
      <c r="E32" s="589">
        <v>3360.3089482685382</v>
      </c>
      <c r="F32" s="589">
        <v>396.14898730471572</v>
      </c>
      <c r="G32" s="589">
        <f t="shared" si="1"/>
        <v>6724.5477691453998</v>
      </c>
      <c r="H32" s="589">
        <v>0</v>
      </c>
      <c r="I32" s="589">
        <v>371.26426236914108</v>
      </c>
      <c r="J32" s="589">
        <v>852.68829678823715</v>
      </c>
      <c r="K32" s="589">
        <v>0</v>
      </c>
      <c r="L32" s="589">
        <v>2358</v>
      </c>
      <c r="M32" s="589">
        <v>1221</v>
      </c>
      <c r="N32" s="589">
        <v>1921.595209988021</v>
      </c>
      <c r="O32" s="589">
        <v>28120.400000000001</v>
      </c>
      <c r="P32" s="589">
        <f t="shared" si="2"/>
        <v>8.7837242065049548</v>
      </c>
      <c r="Q32" s="589">
        <v>0</v>
      </c>
      <c r="R32" s="589">
        <v>8.7837242065049548</v>
      </c>
      <c r="S32" s="589">
        <v>0</v>
      </c>
      <c r="T32" s="589">
        <v>0</v>
      </c>
      <c r="U32" s="589">
        <v>59299.930255386964</v>
      </c>
      <c r="V32" s="589">
        <v>0</v>
      </c>
      <c r="W32" s="589">
        <v>290.06725011851569</v>
      </c>
      <c r="X32" s="43"/>
    </row>
    <row r="33" spans="1:24" s="92" customFormat="1" ht="12.75" customHeight="1">
      <c r="A33" s="79">
        <v>27</v>
      </c>
      <c r="B33" s="386" t="s">
        <v>198</v>
      </c>
      <c r="C33" s="388" t="s">
        <v>695</v>
      </c>
      <c r="D33" s="589">
        <f t="shared" si="0"/>
        <v>37784.034499785128</v>
      </c>
      <c r="E33" s="589">
        <v>10605.124580992026</v>
      </c>
      <c r="F33" s="589">
        <v>83.092784568516706</v>
      </c>
      <c r="G33" s="589">
        <f t="shared" si="1"/>
        <v>2505.6023550155451</v>
      </c>
      <c r="H33" s="589">
        <v>0</v>
      </c>
      <c r="I33" s="589">
        <v>144.99912564387796</v>
      </c>
      <c r="J33" s="589">
        <v>337.60113359275579</v>
      </c>
      <c r="K33" s="589">
        <v>0</v>
      </c>
      <c r="L33" s="589">
        <v>1575.5596312336031</v>
      </c>
      <c r="M33" s="589">
        <v>82</v>
      </c>
      <c r="N33" s="589">
        <v>365.44246454530798</v>
      </c>
      <c r="O33" s="589">
        <v>10563.438334286942</v>
      </c>
      <c r="P33" s="589">
        <f t="shared" si="2"/>
        <v>3.6081250822836735</v>
      </c>
      <c r="Q33" s="589">
        <v>0</v>
      </c>
      <c r="R33" s="589">
        <v>3.6081250822836735</v>
      </c>
      <c r="S33" s="589">
        <v>0</v>
      </c>
      <c r="T33" s="589">
        <v>0</v>
      </c>
      <c r="U33" s="589">
        <v>13945.263373710332</v>
      </c>
      <c r="V33" s="589">
        <v>0</v>
      </c>
      <c r="W33" s="589">
        <v>77.904946129488891</v>
      </c>
      <c r="X33" s="43"/>
    </row>
    <row r="34" spans="1:24" s="92" customFormat="1" ht="12.75" customHeight="1">
      <c r="A34" s="79">
        <v>28</v>
      </c>
      <c r="B34" s="98">
        <v>25</v>
      </c>
      <c r="C34" s="387" t="s">
        <v>696</v>
      </c>
      <c r="D34" s="589">
        <f t="shared" si="0"/>
        <v>94195.325534069736</v>
      </c>
      <c r="E34" s="589">
        <v>647.60975223462651</v>
      </c>
      <c r="F34" s="589">
        <v>52.538303176457916</v>
      </c>
      <c r="G34" s="589">
        <f t="shared" si="1"/>
        <v>20570.017226452233</v>
      </c>
      <c r="H34" s="589">
        <v>0</v>
      </c>
      <c r="I34" s="589">
        <v>1673.4969195526248</v>
      </c>
      <c r="J34" s="589">
        <v>4113.8929098911276</v>
      </c>
      <c r="K34" s="589">
        <v>0</v>
      </c>
      <c r="L34" s="589">
        <v>13513.588562114712</v>
      </c>
      <c r="M34" s="589">
        <v>188</v>
      </c>
      <c r="N34" s="589">
        <v>1081.0388348937697</v>
      </c>
      <c r="O34" s="589">
        <v>34038.327714765379</v>
      </c>
      <c r="P34" s="589">
        <f t="shared" si="2"/>
        <v>41.006652909374552</v>
      </c>
      <c r="Q34" s="589">
        <v>0</v>
      </c>
      <c r="R34" s="589">
        <v>41.006652909374552</v>
      </c>
      <c r="S34" s="589">
        <v>0</v>
      </c>
      <c r="T34" s="589">
        <v>0</v>
      </c>
      <c r="U34" s="589">
        <v>36996.387356366475</v>
      </c>
      <c r="V34" s="589">
        <v>0</v>
      </c>
      <c r="W34" s="589">
        <v>1849.4385281651917</v>
      </c>
      <c r="X34" s="43"/>
    </row>
    <row r="35" spans="1:24" s="92" customFormat="1" ht="12.75" customHeight="1">
      <c r="A35" s="79">
        <v>29</v>
      </c>
      <c r="B35" s="98">
        <v>26</v>
      </c>
      <c r="C35" s="387" t="s">
        <v>346</v>
      </c>
      <c r="D35" s="589">
        <f t="shared" si="0"/>
        <v>36429.729315061551</v>
      </c>
      <c r="E35" s="589">
        <v>15.518514969795646</v>
      </c>
      <c r="F35" s="589">
        <v>7.9187276340226447</v>
      </c>
      <c r="G35" s="589">
        <f t="shared" si="1"/>
        <v>7631.1032498329314</v>
      </c>
      <c r="H35" s="589">
        <v>0</v>
      </c>
      <c r="I35" s="589">
        <v>1021.8914978467812</v>
      </c>
      <c r="J35" s="589">
        <v>2222.2774348853973</v>
      </c>
      <c r="K35" s="589">
        <v>0</v>
      </c>
      <c r="L35" s="589">
        <v>4359.0565005143098</v>
      </c>
      <c r="M35" s="589">
        <v>0</v>
      </c>
      <c r="N35" s="589">
        <v>27.87781658644311</v>
      </c>
      <c r="O35" s="589">
        <v>7175.4899578251207</v>
      </c>
      <c r="P35" s="589">
        <f t="shared" si="2"/>
        <v>43.145664679063913</v>
      </c>
      <c r="Q35" s="589">
        <v>0</v>
      </c>
      <c r="R35" s="589">
        <v>41.970264679063909</v>
      </c>
      <c r="S35" s="589">
        <v>1.1754</v>
      </c>
      <c r="T35" s="589">
        <v>0</v>
      </c>
      <c r="U35" s="589">
        <v>19165.565741484097</v>
      </c>
      <c r="V35" s="589">
        <v>0</v>
      </c>
      <c r="W35" s="589">
        <v>2390.9874586365172</v>
      </c>
      <c r="X35" s="43"/>
    </row>
    <row r="36" spans="1:24" s="92" customFormat="1" ht="12.75" customHeight="1">
      <c r="A36" s="79">
        <v>30</v>
      </c>
      <c r="B36" s="98">
        <v>27</v>
      </c>
      <c r="C36" s="387" t="s">
        <v>199</v>
      </c>
      <c r="D36" s="589">
        <f t="shared" si="0"/>
        <v>36127.986746435301</v>
      </c>
      <c r="E36" s="589">
        <v>555.67274595424306</v>
      </c>
      <c r="F36" s="589">
        <v>83.083221997648621</v>
      </c>
      <c r="G36" s="589">
        <f t="shared" si="1"/>
        <v>8127.8999263981905</v>
      </c>
      <c r="H36" s="589">
        <v>0</v>
      </c>
      <c r="I36" s="589">
        <v>1208.3594326119025</v>
      </c>
      <c r="J36" s="589">
        <v>3022.1493493530611</v>
      </c>
      <c r="K36" s="589">
        <v>0</v>
      </c>
      <c r="L36" s="589">
        <v>3761.6305502725695</v>
      </c>
      <c r="M36" s="589">
        <v>122</v>
      </c>
      <c r="N36" s="589">
        <v>13.760594160656677</v>
      </c>
      <c r="O36" s="589">
        <v>3074.1092254515734</v>
      </c>
      <c r="P36" s="589">
        <f t="shared" si="2"/>
        <v>49.863811248063683</v>
      </c>
      <c r="Q36" s="589">
        <v>0</v>
      </c>
      <c r="R36" s="589">
        <v>48.482095772005856</v>
      </c>
      <c r="S36" s="589">
        <v>1.3817154760578303</v>
      </c>
      <c r="T36" s="589">
        <v>0</v>
      </c>
      <c r="U36" s="589">
        <v>21795.367815914644</v>
      </c>
      <c r="V36" s="589">
        <v>0</v>
      </c>
      <c r="W36" s="589">
        <v>2441.9899994709444</v>
      </c>
      <c r="X36" s="43"/>
    </row>
    <row r="37" spans="1:24" s="92" customFormat="1" ht="12.75" customHeight="1">
      <c r="A37" s="79">
        <v>31</v>
      </c>
      <c r="B37" s="98">
        <v>28</v>
      </c>
      <c r="C37" s="387" t="s">
        <v>697</v>
      </c>
      <c r="D37" s="589">
        <f t="shared" si="0"/>
        <v>86554.258697202094</v>
      </c>
      <c r="E37" s="589">
        <v>440</v>
      </c>
      <c r="F37" s="589">
        <v>0</v>
      </c>
      <c r="G37" s="589">
        <f t="shared" si="1"/>
        <v>22428.615167759872</v>
      </c>
      <c r="H37" s="589">
        <v>0</v>
      </c>
      <c r="I37" s="589">
        <v>2427.87412860113</v>
      </c>
      <c r="J37" s="589">
        <v>5810.2776691490044</v>
      </c>
      <c r="K37" s="589">
        <v>0</v>
      </c>
      <c r="L37" s="589">
        <v>11731.286194895441</v>
      </c>
      <c r="M37" s="589">
        <v>639</v>
      </c>
      <c r="N37" s="589">
        <v>1820.177175114294</v>
      </c>
      <c r="O37" s="589">
        <v>24220.239061651642</v>
      </c>
      <c r="P37" s="589">
        <f t="shared" si="2"/>
        <v>61.643558854619123</v>
      </c>
      <c r="Q37" s="589">
        <v>0</v>
      </c>
      <c r="R37" s="589">
        <v>61.643558854619123</v>
      </c>
      <c r="S37" s="589">
        <v>0</v>
      </c>
      <c r="T37" s="589">
        <v>0</v>
      </c>
      <c r="U37" s="589">
        <v>35495.20342890155</v>
      </c>
      <c r="V37" s="589">
        <v>0</v>
      </c>
      <c r="W37" s="589">
        <v>3908.5574800343984</v>
      </c>
      <c r="X37" s="43"/>
    </row>
    <row r="38" spans="1:24" s="92" customFormat="1" ht="12.75" customHeight="1">
      <c r="A38" s="79">
        <v>32</v>
      </c>
      <c r="B38" s="98">
        <v>29</v>
      </c>
      <c r="C38" s="387" t="s">
        <v>200</v>
      </c>
      <c r="D38" s="589">
        <f t="shared" si="0"/>
        <v>115752.87113977263</v>
      </c>
      <c r="E38" s="589">
        <v>723.38868675006711</v>
      </c>
      <c r="F38" s="589">
        <v>3.7702704196098926</v>
      </c>
      <c r="G38" s="589">
        <f t="shared" si="1"/>
        <v>21398.412371878829</v>
      </c>
      <c r="H38" s="589">
        <v>0</v>
      </c>
      <c r="I38" s="589">
        <v>3660.5026139066986</v>
      </c>
      <c r="J38" s="589">
        <v>8637.4037230757185</v>
      </c>
      <c r="K38" s="589">
        <v>0</v>
      </c>
      <c r="L38" s="589">
        <v>3738.9640476362388</v>
      </c>
      <c r="M38" s="589">
        <v>48</v>
      </c>
      <c r="N38" s="589">
        <v>5313.5419872601724</v>
      </c>
      <c r="O38" s="589">
        <v>31680.821082778548</v>
      </c>
      <c r="P38" s="589">
        <f t="shared" si="2"/>
        <v>93.535880689121086</v>
      </c>
      <c r="Q38" s="589">
        <v>0</v>
      </c>
      <c r="R38" s="589">
        <v>93.535880689121086</v>
      </c>
      <c r="S38" s="589">
        <v>0</v>
      </c>
      <c r="T38" s="589">
        <v>0</v>
      </c>
      <c r="U38" s="589">
        <v>55240.610282484886</v>
      </c>
      <c r="V38" s="589">
        <v>0</v>
      </c>
      <c r="W38" s="589">
        <v>6612.3325647715683</v>
      </c>
      <c r="X38" s="43"/>
    </row>
    <row r="39" spans="1:24" s="92" customFormat="1" ht="12.75" customHeight="1">
      <c r="A39" s="79">
        <v>33</v>
      </c>
      <c r="B39" s="98">
        <v>30</v>
      </c>
      <c r="C39" s="387" t="s">
        <v>347</v>
      </c>
      <c r="D39" s="589">
        <f t="shared" si="0"/>
        <v>16848.423898650799</v>
      </c>
      <c r="E39" s="589">
        <v>0.98160736444610286</v>
      </c>
      <c r="F39" s="589">
        <v>0.50089079900548317</v>
      </c>
      <c r="G39" s="589">
        <f t="shared" si="1"/>
        <v>2595.3644205856335</v>
      </c>
      <c r="H39" s="589">
        <v>0</v>
      </c>
      <c r="I39" s="589">
        <v>466.14345905729539</v>
      </c>
      <c r="J39" s="589">
        <v>1135.7482006338455</v>
      </c>
      <c r="K39" s="589">
        <v>0</v>
      </c>
      <c r="L39" s="589">
        <v>898</v>
      </c>
      <c r="M39" s="589">
        <v>0</v>
      </c>
      <c r="N39" s="589">
        <v>95.472760894492637</v>
      </c>
      <c r="O39" s="589">
        <v>7124.4</v>
      </c>
      <c r="P39" s="589">
        <f t="shared" si="2"/>
        <v>11.962952352281338</v>
      </c>
      <c r="Q39" s="589">
        <v>0</v>
      </c>
      <c r="R39" s="589">
        <v>11.962952352281338</v>
      </c>
      <c r="S39" s="589">
        <v>0</v>
      </c>
      <c r="T39" s="589">
        <v>0</v>
      </c>
      <c r="U39" s="589">
        <v>5877.4967362990037</v>
      </c>
      <c r="V39" s="589">
        <v>0</v>
      </c>
      <c r="W39" s="589">
        <v>1237.7172912504266</v>
      </c>
      <c r="X39" s="43"/>
    </row>
    <row r="40" spans="1:24" s="92" customFormat="1" ht="12.75" customHeight="1">
      <c r="A40" s="79">
        <v>34</v>
      </c>
      <c r="B40" s="98" t="s">
        <v>201</v>
      </c>
      <c r="C40" s="387" t="s">
        <v>348</v>
      </c>
      <c r="D40" s="589">
        <f t="shared" si="0"/>
        <v>16775.374321112278</v>
      </c>
      <c r="E40" s="589">
        <v>0</v>
      </c>
      <c r="F40" s="589">
        <v>0</v>
      </c>
      <c r="G40" s="589">
        <f t="shared" si="1"/>
        <v>5984.1243001786743</v>
      </c>
      <c r="H40" s="589">
        <v>0</v>
      </c>
      <c r="I40" s="589">
        <v>614.63604584635164</v>
      </c>
      <c r="J40" s="589">
        <v>1413.7520878181269</v>
      </c>
      <c r="K40" s="589">
        <v>0</v>
      </c>
      <c r="L40" s="589">
        <v>3756</v>
      </c>
      <c r="M40" s="589">
        <v>163</v>
      </c>
      <c r="N40" s="589">
        <v>36.736166514194942</v>
      </c>
      <c r="O40" s="589">
        <v>4701.5999999999995</v>
      </c>
      <c r="P40" s="589">
        <f t="shared" si="2"/>
        <v>15.089473480350181</v>
      </c>
      <c r="Q40" s="589">
        <v>0</v>
      </c>
      <c r="R40" s="589">
        <v>14.499673480350181</v>
      </c>
      <c r="S40" s="589">
        <v>0.58979999999999999</v>
      </c>
      <c r="T40" s="589">
        <v>0</v>
      </c>
      <c r="U40" s="589">
        <v>5423.0347726608434</v>
      </c>
      <c r="V40" s="589">
        <v>0</v>
      </c>
      <c r="W40" s="589">
        <v>651.52577479241063</v>
      </c>
      <c r="X40" s="43"/>
    </row>
    <row r="41" spans="1:24" s="92" customFormat="1" ht="12.75" customHeight="1">
      <c r="A41" s="79">
        <v>35</v>
      </c>
      <c r="B41" s="98">
        <v>33</v>
      </c>
      <c r="C41" s="387" t="s">
        <v>349</v>
      </c>
      <c r="D41" s="589">
        <f t="shared" si="0"/>
        <v>7083.331047255615</v>
      </c>
      <c r="E41" s="589">
        <v>9.6249293194831498E-2</v>
      </c>
      <c r="F41" s="589">
        <v>4.9113716052116327E-2</v>
      </c>
      <c r="G41" s="589">
        <f t="shared" si="1"/>
        <v>4543.4415019104326</v>
      </c>
      <c r="H41" s="589">
        <v>0</v>
      </c>
      <c r="I41" s="589">
        <v>650.65507909871678</v>
      </c>
      <c r="J41" s="589">
        <v>1653.4169319904208</v>
      </c>
      <c r="K41" s="589">
        <v>0</v>
      </c>
      <c r="L41" s="589">
        <v>0</v>
      </c>
      <c r="M41" s="589">
        <v>0</v>
      </c>
      <c r="N41" s="589">
        <v>2239.3694908212947</v>
      </c>
      <c r="O41" s="589">
        <v>50.4</v>
      </c>
      <c r="P41" s="589">
        <f t="shared" si="2"/>
        <v>4.4153128565089107E-2</v>
      </c>
      <c r="Q41" s="589">
        <v>0</v>
      </c>
      <c r="R41" s="589">
        <v>0</v>
      </c>
      <c r="S41" s="589">
        <v>4.4153128565089107E-2</v>
      </c>
      <c r="T41" s="589">
        <v>0</v>
      </c>
      <c r="U41" s="589">
        <v>2489.3000292073698</v>
      </c>
      <c r="V41" s="589">
        <v>0</v>
      </c>
      <c r="W41" s="589">
        <v>0</v>
      </c>
      <c r="X41" s="43"/>
    </row>
    <row r="42" spans="1:24" s="92" customFormat="1" ht="12.75" customHeight="1">
      <c r="A42" s="79">
        <v>36</v>
      </c>
      <c r="B42" s="98" t="s">
        <v>203</v>
      </c>
      <c r="C42" s="385" t="s">
        <v>350</v>
      </c>
      <c r="D42" s="589">
        <f t="shared" si="0"/>
        <v>5840274.1187179647</v>
      </c>
      <c r="E42" s="589">
        <v>1363356</v>
      </c>
      <c r="F42" s="589">
        <v>1451322</v>
      </c>
      <c r="G42" s="589">
        <f t="shared" si="1"/>
        <v>97745.413077087782</v>
      </c>
      <c r="H42" s="589">
        <v>0</v>
      </c>
      <c r="I42" s="589">
        <v>658.69940399159134</v>
      </c>
      <c r="J42" s="589">
        <v>2617.6656042359355</v>
      </c>
      <c r="K42" s="589">
        <v>0</v>
      </c>
      <c r="L42" s="589">
        <v>23560</v>
      </c>
      <c r="M42" s="589">
        <v>34209</v>
      </c>
      <c r="N42" s="589">
        <v>36700.048068860247</v>
      </c>
      <c r="O42" s="589">
        <v>647098.804</v>
      </c>
      <c r="P42" s="589">
        <f t="shared" si="2"/>
        <v>257687.39288706315</v>
      </c>
      <c r="Q42" s="589">
        <v>126868</v>
      </c>
      <c r="R42" s="589">
        <v>73950.392887063164</v>
      </c>
      <c r="S42" s="589">
        <v>407</v>
      </c>
      <c r="T42" s="589">
        <v>56462</v>
      </c>
      <c r="U42" s="589">
        <v>170516.50875381441</v>
      </c>
      <c r="V42" s="589">
        <v>1851148</v>
      </c>
      <c r="W42" s="589">
        <v>1400</v>
      </c>
      <c r="X42" s="43"/>
    </row>
    <row r="43" spans="1:24" s="92" customFormat="1" ht="12.75" customHeight="1">
      <c r="A43" s="79">
        <v>37</v>
      </c>
      <c r="B43" s="98" t="s">
        <v>205</v>
      </c>
      <c r="C43" s="387" t="s">
        <v>351</v>
      </c>
      <c r="D43" s="589">
        <f t="shared" si="0"/>
        <v>5828090.3046553889</v>
      </c>
      <c r="E43" s="589">
        <v>1363356</v>
      </c>
      <c r="F43" s="589">
        <v>1451322</v>
      </c>
      <c r="G43" s="589">
        <f t="shared" si="1"/>
        <v>97287.42211662406</v>
      </c>
      <c r="H43" s="589">
        <v>0</v>
      </c>
      <c r="I43" s="589">
        <v>556.48177885659811</v>
      </c>
      <c r="J43" s="589">
        <v>2261.8997282805021</v>
      </c>
      <c r="K43" s="589">
        <v>0</v>
      </c>
      <c r="L43" s="589">
        <v>23560</v>
      </c>
      <c r="M43" s="589">
        <v>34209</v>
      </c>
      <c r="N43" s="589">
        <v>36700.040609486961</v>
      </c>
      <c r="O43" s="589">
        <v>647098.804</v>
      </c>
      <c r="P43" s="589">
        <f t="shared" si="2"/>
        <v>257686.07853876491</v>
      </c>
      <c r="Q43" s="589">
        <v>126868</v>
      </c>
      <c r="R43" s="589">
        <v>73949.078538764894</v>
      </c>
      <c r="S43" s="589">
        <v>407</v>
      </c>
      <c r="T43" s="589">
        <v>56462</v>
      </c>
      <c r="U43" s="589">
        <v>158792</v>
      </c>
      <c r="V43" s="589">
        <v>1851148</v>
      </c>
      <c r="W43" s="589">
        <v>1400</v>
      </c>
      <c r="X43" s="43"/>
    </row>
    <row r="44" spans="1:24" s="92" customFormat="1" ht="12.75" customHeight="1">
      <c r="A44" s="79">
        <v>38</v>
      </c>
      <c r="B44" s="98" t="s">
        <v>206</v>
      </c>
      <c r="C44" s="387" t="s">
        <v>352</v>
      </c>
      <c r="D44" s="589">
        <f t="shared" si="0"/>
        <v>12183.814062576397</v>
      </c>
      <c r="E44" s="589">
        <v>0</v>
      </c>
      <c r="F44" s="589">
        <v>0</v>
      </c>
      <c r="G44" s="589">
        <f t="shared" si="1"/>
        <v>457.99096046371255</v>
      </c>
      <c r="H44" s="589">
        <v>0</v>
      </c>
      <c r="I44" s="589">
        <v>102.21762513499326</v>
      </c>
      <c r="J44" s="589">
        <v>355.7658759554335</v>
      </c>
      <c r="K44" s="589">
        <v>0</v>
      </c>
      <c r="L44" s="589">
        <v>0</v>
      </c>
      <c r="M44" s="589">
        <v>0</v>
      </c>
      <c r="N44" s="589">
        <v>7.4593732857925754E-3</v>
      </c>
      <c r="O44" s="589">
        <v>0</v>
      </c>
      <c r="P44" s="589">
        <f t="shared" si="2"/>
        <v>1.3143482982739367</v>
      </c>
      <c r="Q44" s="589">
        <v>0</v>
      </c>
      <c r="R44" s="589">
        <v>1.3143482982739367</v>
      </c>
      <c r="S44" s="589">
        <v>0</v>
      </c>
      <c r="T44" s="589">
        <v>0</v>
      </c>
      <c r="U44" s="589">
        <v>11724.508753814411</v>
      </c>
      <c r="V44" s="589">
        <v>0</v>
      </c>
      <c r="W44" s="589">
        <v>0</v>
      </c>
      <c r="X44" s="43"/>
    </row>
    <row r="45" spans="1:24" s="92" customFormat="1" ht="12.75" customHeight="1">
      <c r="A45" s="79">
        <v>39</v>
      </c>
      <c r="B45" s="98" t="s">
        <v>208</v>
      </c>
      <c r="C45" s="385" t="s">
        <v>353</v>
      </c>
      <c r="D45" s="589">
        <f t="shared" si="0"/>
        <v>132871.01303852117</v>
      </c>
      <c r="E45" s="589">
        <v>646.25024920855515</v>
      </c>
      <c r="F45" s="589">
        <v>2.8593999779828483</v>
      </c>
      <c r="G45" s="589">
        <f t="shared" si="1"/>
        <v>84268.401322985941</v>
      </c>
      <c r="H45" s="589">
        <v>0</v>
      </c>
      <c r="I45" s="589">
        <v>10680.29669027568</v>
      </c>
      <c r="J45" s="589">
        <v>62092.280760624009</v>
      </c>
      <c r="K45" s="589">
        <v>0</v>
      </c>
      <c r="L45" s="589">
        <v>408</v>
      </c>
      <c r="M45" s="589">
        <v>335</v>
      </c>
      <c r="N45" s="589">
        <v>10752.823872086257</v>
      </c>
      <c r="O45" s="589">
        <v>502.69319999999999</v>
      </c>
      <c r="P45" s="589">
        <f t="shared" si="2"/>
        <v>15924.686830099456</v>
      </c>
      <c r="Q45" s="589">
        <v>0</v>
      </c>
      <c r="R45" s="589">
        <v>15924.686830099456</v>
      </c>
      <c r="S45" s="589">
        <v>0</v>
      </c>
      <c r="T45" s="589">
        <v>0</v>
      </c>
      <c r="U45" s="589">
        <v>31459.892343401607</v>
      </c>
      <c r="V45" s="589">
        <v>0</v>
      </c>
      <c r="W45" s="589">
        <v>66.229692847633657</v>
      </c>
      <c r="X45" s="43"/>
    </row>
    <row r="46" spans="1:24" s="92" customFormat="1" ht="12.75" customHeight="1">
      <c r="A46" s="79">
        <v>40</v>
      </c>
      <c r="B46" s="98">
        <v>36</v>
      </c>
      <c r="C46" s="387" t="s">
        <v>354</v>
      </c>
      <c r="D46" s="589">
        <f t="shared" si="0"/>
        <v>26035.643929928458</v>
      </c>
      <c r="E46" s="589">
        <v>0</v>
      </c>
      <c r="F46" s="589">
        <v>0</v>
      </c>
      <c r="G46" s="589">
        <f t="shared" si="1"/>
        <v>480.93079569846697</v>
      </c>
      <c r="H46" s="589">
        <v>0</v>
      </c>
      <c r="I46" s="589">
        <v>108.63923422828647</v>
      </c>
      <c r="J46" s="589">
        <v>372.28363347732682</v>
      </c>
      <c r="K46" s="589">
        <v>0</v>
      </c>
      <c r="L46" s="589">
        <v>0</v>
      </c>
      <c r="M46" s="589">
        <v>0</v>
      </c>
      <c r="N46" s="589">
        <v>7.9279928536905141E-3</v>
      </c>
      <c r="O46" s="589">
        <v>0</v>
      </c>
      <c r="P46" s="589">
        <f t="shared" si="2"/>
        <v>1.2966195062686121</v>
      </c>
      <c r="Q46" s="589">
        <v>0</v>
      </c>
      <c r="R46" s="589">
        <v>1.2966195062686121</v>
      </c>
      <c r="S46" s="589">
        <v>0</v>
      </c>
      <c r="T46" s="589">
        <v>0</v>
      </c>
      <c r="U46" s="589">
        <v>25553.416514723722</v>
      </c>
      <c r="V46" s="589">
        <v>0</v>
      </c>
      <c r="W46" s="589">
        <v>0</v>
      </c>
      <c r="X46" s="43"/>
    </row>
    <row r="47" spans="1:24" s="92" customFormat="1" ht="12.75" customHeight="1">
      <c r="A47" s="79">
        <v>41</v>
      </c>
      <c r="B47" s="98" t="s">
        <v>211</v>
      </c>
      <c r="C47" s="387" t="s">
        <v>355</v>
      </c>
      <c r="D47" s="589">
        <f t="shared" si="0"/>
        <v>106835.36910859271</v>
      </c>
      <c r="E47" s="589">
        <v>646.25024920855515</v>
      </c>
      <c r="F47" s="589">
        <v>2.8593999779828483</v>
      </c>
      <c r="G47" s="589">
        <f t="shared" si="1"/>
        <v>83787.470527287485</v>
      </c>
      <c r="H47" s="589">
        <v>0</v>
      </c>
      <c r="I47" s="589">
        <v>10571.657456047393</v>
      </c>
      <c r="J47" s="589">
        <v>61719.997127146686</v>
      </c>
      <c r="K47" s="589">
        <v>0</v>
      </c>
      <c r="L47" s="589">
        <v>408</v>
      </c>
      <c r="M47" s="589">
        <v>335</v>
      </c>
      <c r="N47" s="589">
        <v>10752.815944093403</v>
      </c>
      <c r="O47" s="589">
        <v>502.69319999999999</v>
      </c>
      <c r="P47" s="589">
        <f t="shared" si="2"/>
        <v>15923.390210593187</v>
      </c>
      <c r="Q47" s="589">
        <v>0</v>
      </c>
      <c r="R47" s="589">
        <v>15923.390210593187</v>
      </c>
      <c r="S47" s="589">
        <v>0</v>
      </c>
      <c r="T47" s="589">
        <v>0</v>
      </c>
      <c r="U47" s="589">
        <v>5906.4758286778851</v>
      </c>
      <c r="V47" s="589">
        <v>0</v>
      </c>
      <c r="W47" s="589">
        <v>66.229692847633657</v>
      </c>
      <c r="X47" s="43"/>
    </row>
    <row r="48" spans="1:24" s="92" customFormat="1" ht="12.75" customHeight="1">
      <c r="A48" s="79">
        <v>42</v>
      </c>
      <c r="B48" s="98">
        <v>37</v>
      </c>
      <c r="C48" s="388" t="s">
        <v>356</v>
      </c>
      <c r="D48" s="589">
        <f t="shared" si="0"/>
        <v>11904.57037989498</v>
      </c>
      <c r="E48" s="589">
        <v>0</v>
      </c>
      <c r="F48" s="589">
        <v>0</v>
      </c>
      <c r="G48" s="589">
        <f t="shared" si="1"/>
        <v>9043.0630457308489</v>
      </c>
      <c r="H48" s="589">
        <v>0</v>
      </c>
      <c r="I48" s="589">
        <v>1688.925907094603</v>
      </c>
      <c r="J48" s="589">
        <v>7354.0138885727029</v>
      </c>
      <c r="K48" s="589">
        <v>0</v>
      </c>
      <c r="L48" s="589">
        <v>0</v>
      </c>
      <c r="M48" s="589">
        <v>0</v>
      </c>
      <c r="N48" s="589">
        <v>0.12325006354262827</v>
      </c>
      <c r="O48" s="589">
        <v>0</v>
      </c>
      <c r="P48" s="589">
        <f t="shared" si="2"/>
        <v>112.73475243595146</v>
      </c>
      <c r="Q48" s="589">
        <v>0</v>
      </c>
      <c r="R48" s="589">
        <v>112.73475243595146</v>
      </c>
      <c r="S48" s="589">
        <v>0</v>
      </c>
      <c r="T48" s="589">
        <v>0</v>
      </c>
      <c r="U48" s="589">
        <v>2748.772581728178</v>
      </c>
      <c r="V48" s="589">
        <v>0</v>
      </c>
      <c r="W48" s="589">
        <v>0</v>
      </c>
      <c r="X48" s="43"/>
    </row>
    <row r="49" spans="1:24" s="92" customFormat="1" ht="12.75" customHeight="1">
      <c r="A49" s="79">
        <v>43</v>
      </c>
      <c r="B49" s="98" t="s">
        <v>214</v>
      </c>
      <c r="C49" s="388" t="s">
        <v>357</v>
      </c>
      <c r="D49" s="589">
        <f t="shared" si="0"/>
        <v>94930.798728697715</v>
      </c>
      <c r="E49" s="589">
        <v>646.25024920855515</v>
      </c>
      <c r="F49" s="589">
        <v>2.8593999779828483</v>
      </c>
      <c r="G49" s="589">
        <f t="shared" si="1"/>
        <v>74744.407481556627</v>
      </c>
      <c r="H49" s="589">
        <v>0</v>
      </c>
      <c r="I49" s="589">
        <v>8882.73154895279</v>
      </c>
      <c r="J49" s="589">
        <v>54365.983238573979</v>
      </c>
      <c r="K49" s="589">
        <v>0</v>
      </c>
      <c r="L49" s="589">
        <v>408</v>
      </c>
      <c r="M49" s="589">
        <v>335</v>
      </c>
      <c r="N49" s="589">
        <v>10752.69269402986</v>
      </c>
      <c r="O49" s="589">
        <v>502.69319999999999</v>
      </c>
      <c r="P49" s="589">
        <f t="shared" si="2"/>
        <v>15810.655458157235</v>
      </c>
      <c r="Q49" s="589">
        <v>0</v>
      </c>
      <c r="R49" s="589">
        <v>15810.655458157235</v>
      </c>
      <c r="S49" s="589">
        <v>0</v>
      </c>
      <c r="T49" s="589">
        <v>0</v>
      </c>
      <c r="U49" s="589">
        <v>3157.7032469497067</v>
      </c>
      <c r="V49" s="589">
        <v>0</v>
      </c>
      <c r="W49" s="589">
        <v>66.229692847633657</v>
      </c>
      <c r="X49" s="43"/>
    </row>
    <row r="50" spans="1:24" s="92" customFormat="1" ht="12.75" customHeight="1">
      <c r="A50" s="79">
        <v>44</v>
      </c>
      <c r="B50" s="98" t="s">
        <v>215</v>
      </c>
      <c r="C50" s="385" t="s">
        <v>745</v>
      </c>
      <c r="D50" s="589">
        <f t="shared" si="0"/>
        <v>275307.90258301137</v>
      </c>
      <c r="E50" s="589">
        <v>442.1760021406281</v>
      </c>
      <c r="F50" s="589">
        <v>225.63185550084609</v>
      </c>
      <c r="G50" s="589">
        <f t="shared" si="1"/>
        <v>237934.77153801476</v>
      </c>
      <c r="H50" s="589">
        <v>0</v>
      </c>
      <c r="I50" s="589">
        <v>11725.568055677388</v>
      </c>
      <c r="J50" s="589">
        <v>65896.25929212381</v>
      </c>
      <c r="K50" s="589">
        <v>0</v>
      </c>
      <c r="L50" s="589">
        <v>29673.492108554517</v>
      </c>
      <c r="M50" s="589">
        <v>0</v>
      </c>
      <c r="N50" s="589">
        <v>130639.45208165904</v>
      </c>
      <c r="O50" s="589">
        <v>16546.230231981946</v>
      </c>
      <c r="P50" s="589">
        <f t="shared" si="2"/>
        <v>383.360335854678</v>
      </c>
      <c r="Q50" s="589">
        <v>0</v>
      </c>
      <c r="R50" s="589">
        <v>364.52358374896636</v>
      </c>
      <c r="S50" s="589">
        <v>18.836752105711646</v>
      </c>
      <c r="T50" s="589">
        <v>0</v>
      </c>
      <c r="U50" s="589">
        <v>18864.280160127237</v>
      </c>
      <c r="V50" s="589">
        <v>0</v>
      </c>
      <c r="W50" s="589">
        <v>911.45245939126357</v>
      </c>
      <c r="X50" s="43"/>
    </row>
    <row r="51" spans="1:24" s="92" customFormat="1" ht="12.75" customHeight="1">
      <c r="A51" s="79">
        <v>45</v>
      </c>
      <c r="B51" s="98" t="s">
        <v>216</v>
      </c>
      <c r="C51" s="387" t="s">
        <v>358</v>
      </c>
      <c r="D51" s="589">
        <f t="shared" si="0"/>
        <v>201731.10515365636</v>
      </c>
      <c r="E51" s="589">
        <v>216.26176431585594</v>
      </c>
      <c r="F51" s="589">
        <v>110.35321437673699</v>
      </c>
      <c r="G51" s="589">
        <f t="shared" si="1"/>
        <v>183161.29553893337</v>
      </c>
      <c r="H51" s="589">
        <v>0</v>
      </c>
      <c r="I51" s="589">
        <v>5313.3995151033605</v>
      </c>
      <c r="J51" s="589">
        <v>33207.367007298388</v>
      </c>
      <c r="K51" s="589">
        <v>0</v>
      </c>
      <c r="L51" s="589">
        <v>14830.482686569347</v>
      </c>
      <c r="M51" s="589">
        <v>0</v>
      </c>
      <c r="N51" s="589">
        <v>129810.04632996228</v>
      </c>
      <c r="O51" s="589">
        <v>8080.290243123859</v>
      </c>
      <c r="P51" s="589">
        <f t="shared" si="2"/>
        <v>188.63703841307114</v>
      </c>
      <c r="Q51" s="589">
        <v>0</v>
      </c>
      <c r="R51" s="589">
        <v>179.41842465050306</v>
      </c>
      <c r="S51" s="589">
        <v>9.2186137625680864</v>
      </c>
      <c r="T51" s="589">
        <v>0</v>
      </c>
      <c r="U51" s="589">
        <v>9524.5538487557733</v>
      </c>
      <c r="V51" s="589">
        <v>0</v>
      </c>
      <c r="W51" s="589">
        <v>449.71350573772946</v>
      </c>
      <c r="X51" s="43"/>
    </row>
    <row r="52" spans="1:24" s="92" customFormat="1" ht="12.75" customHeight="1">
      <c r="A52" s="79">
        <v>46</v>
      </c>
      <c r="B52" s="98">
        <v>43</v>
      </c>
      <c r="C52" s="387" t="s">
        <v>361</v>
      </c>
      <c r="D52" s="589">
        <f t="shared" si="0"/>
        <v>73576.797429354949</v>
      </c>
      <c r="E52" s="589">
        <v>225.91423782477216</v>
      </c>
      <c r="F52" s="589">
        <v>115.2786411241091</v>
      </c>
      <c r="G52" s="589">
        <f t="shared" si="1"/>
        <v>54773.475999081376</v>
      </c>
      <c r="H52" s="589">
        <v>0</v>
      </c>
      <c r="I52" s="589">
        <v>6412.1685405740272</v>
      </c>
      <c r="J52" s="589">
        <v>32688.892284825422</v>
      </c>
      <c r="K52" s="589">
        <v>0</v>
      </c>
      <c r="L52" s="589">
        <v>14843.009421985171</v>
      </c>
      <c r="M52" s="589">
        <v>0</v>
      </c>
      <c r="N52" s="589">
        <v>829.4057516967556</v>
      </c>
      <c r="O52" s="589">
        <v>8465.9399888580883</v>
      </c>
      <c r="P52" s="589">
        <f t="shared" si="2"/>
        <v>194.72329744160692</v>
      </c>
      <c r="Q52" s="589">
        <v>0</v>
      </c>
      <c r="R52" s="589">
        <v>185.10515909846336</v>
      </c>
      <c r="S52" s="589">
        <v>9.6181383431435581</v>
      </c>
      <c r="T52" s="589">
        <v>0</v>
      </c>
      <c r="U52" s="589">
        <v>9339.7263113714616</v>
      </c>
      <c r="V52" s="589">
        <v>0</v>
      </c>
      <c r="W52" s="589">
        <v>461.73895365353417</v>
      </c>
      <c r="X52" s="43"/>
    </row>
    <row r="53" spans="1:24" s="92" customFormat="1" ht="12.75" customHeight="1">
      <c r="A53" s="79">
        <v>47</v>
      </c>
      <c r="B53" s="98" t="s">
        <v>218</v>
      </c>
      <c r="C53" s="385" t="s">
        <v>362</v>
      </c>
      <c r="D53" s="589">
        <f t="shared" si="0"/>
        <v>492071.63631006551</v>
      </c>
      <c r="E53" s="589">
        <v>4069.9764194791223</v>
      </c>
      <c r="F53" s="589">
        <v>2076.8117829237285</v>
      </c>
      <c r="G53" s="589">
        <f t="shared" si="1"/>
        <v>247112.54874019537</v>
      </c>
      <c r="H53" s="589">
        <v>0</v>
      </c>
      <c r="I53" s="589">
        <v>34092.737527817844</v>
      </c>
      <c r="J53" s="589">
        <v>106178.0724238721</v>
      </c>
      <c r="K53" s="589">
        <v>0</v>
      </c>
      <c r="L53" s="589">
        <v>79310.482050709106</v>
      </c>
      <c r="M53" s="589">
        <v>0</v>
      </c>
      <c r="N53" s="589">
        <v>27531.256737796335</v>
      </c>
      <c r="O53" s="589">
        <v>103926.83267505502</v>
      </c>
      <c r="P53" s="589">
        <f t="shared" si="2"/>
        <v>984.12390250333783</v>
      </c>
      <c r="Q53" s="589">
        <v>0</v>
      </c>
      <c r="R53" s="589">
        <v>977.44148820309476</v>
      </c>
      <c r="S53" s="589">
        <v>6.6824143002430567</v>
      </c>
      <c r="T53" s="589">
        <v>0</v>
      </c>
      <c r="U53" s="589">
        <v>125430.3282099207</v>
      </c>
      <c r="V53" s="589">
        <v>0</v>
      </c>
      <c r="W53" s="589">
        <v>8471.0145799881811</v>
      </c>
      <c r="X53" s="43"/>
    </row>
    <row r="54" spans="1:24" s="92" customFormat="1" ht="12.75" customHeight="1">
      <c r="A54" s="79">
        <v>48</v>
      </c>
      <c r="B54" s="98">
        <v>45</v>
      </c>
      <c r="C54" s="387" t="s">
        <v>57</v>
      </c>
      <c r="D54" s="589">
        <f t="shared" si="0"/>
        <v>81565.162563113481</v>
      </c>
      <c r="E54" s="589">
        <v>454.05611970122914</v>
      </c>
      <c r="F54" s="589">
        <v>231.69399581553935</v>
      </c>
      <c r="G54" s="589">
        <f t="shared" si="1"/>
        <v>53945.867867993024</v>
      </c>
      <c r="H54" s="589">
        <v>0</v>
      </c>
      <c r="I54" s="589">
        <v>1352.3689934131046</v>
      </c>
      <c r="J54" s="589">
        <v>9186.1207020604197</v>
      </c>
      <c r="K54" s="589">
        <v>0</v>
      </c>
      <c r="L54" s="589">
        <v>16834.997856086095</v>
      </c>
      <c r="M54" s="589">
        <v>0</v>
      </c>
      <c r="N54" s="589">
        <v>26572.380316433402</v>
      </c>
      <c r="O54" s="589">
        <v>13547.240474278318</v>
      </c>
      <c r="P54" s="589">
        <f t="shared" si="2"/>
        <v>142.83515917289262</v>
      </c>
      <c r="Q54" s="589">
        <v>0</v>
      </c>
      <c r="R54" s="589">
        <v>142.83515917289262</v>
      </c>
      <c r="S54" s="589">
        <v>0</v>
      </c>
      <c r="T54" s="589">
        <v>0</v>
      </c>
      <c r="U54" s="589">
        <v>11134.165209122015</v>
      </c>
      <c r="V54" s="589">
        <v>0</v>
      </c>
      <c r="W54" s="589">
        <v>2109.303737030466</v>
      </c>
      <c r="X54" s="43"/>
    </row>
    <row r="55" spans="1:24" s="92" customFormat="1" ht="12.75" customHeight="1">
      <c r="A55" s="79">
        <v>49</v>
      </c>
      <c r="B55" s="98">
        <v>46</v>
      </c>
      <c r="C55" s="387" t="s">
        <v>363</v>
      </c>
      <c r="D55" s="589">
        <f t="shared" si="0"/>
        <v>147006.24307758082</v>
      </c>
      <c r="E55" s="589">
        <v>792.91341049968923</v>
      </c>
      <c r="F55" s="589">
        <v>404.60477998905543</v>
      </c>
      <c r="G55" s="589">
        <f t="shared" si="1"/>
        <v>82927.023248713987</v>
      </c>
      <c r="H55" s="589">
        <v>0</v>
      </c>
      <c r="I55" s="589">
        <v>7344.4138023550913</v>
      </c>
      <c r="J55" s="589">
        <v>60459.65292265587</v>
      </c>
      <c r="K55" s="589">
        <v>0</v>
      </c>
      <c r="L55" s="589">
        <v>15116.120562081504</v>
      </c>
      <c r="M55" s="589">
        <v>0</v>
      </c>
      <c r="N55" s="589">
        <v>6.8359616215377983</v>
      </c>
      <c r="O55" s="589">
        <v>30023.275795046466</v>
      </c>
      <c r="P55" s="589">
        <f t="shared" si="2"/>
        <v>521.37145951784578</v>
      </c>
      <c r="Q55" s="589">
        <v>0</v>
      </c>
      <c r="R55" s="589">
        <v>520.94827264290348</v>
      </c>
      <c r="S55" s="589">
        <v>0.42318687494225693</v>
      </c>
      <c r="T55" s="589">
        <v>0</v>
      </c>
      <c r="U55" s="589">
        <v>30500.262342383194</v>
      </c>
      <c r="V55" s="589">
        <v>0</v>
      </c>
      <c r="W55" s="589">
        <v>1836.7920414305834</v>
      </c>
      <c r="X55" s="43"/>
    </row>
    <row r="56" spans="1:24" s="92" customFormat="1" ht="12.75" customHeight="1">
      <c r="A56" s="79">
        <v>50</v>
      </c>
      <c r="B56" s="98">
        <v>47</v>
      </c>
      <c r="C56" s="387" t="s">
        <v>364</v>
      </c>
      <c r="D56" s="589">
        <f t="shared" si="0"/>
        <v>263500.23066937114</v>
      </c>
      <c r="E56" s="589">
        <v>2823.0068892782042</v>
      </c>
      <c r="F56" s="589">
        <v>1440.5130071191338</v>
      </c>
      <c r="G56" s="589">
        <f t="shared" si="1"/>
        <v>110239.65762348837</v>
      </c>
      <c r="H56" s="589">
        <v>0</v>
      </c>
      <c r="I56" s="589">
        <v>25395.954732049649</v>
      </c>
      <c r="J56" s="589">
        <v>36532.298799155804</v>
      </c>
      <c r="K56" s="589">
        <v>0</v>
      </c>
      <c r="L56" s="589">
        <v>47359.363632541514</v>
      </c>
      <c r="M56" s="589">
        <v>0</v>
      </c>
      <c r="N56" s="589">
        <v>952.0404597413949</v>
      </c>
      <c r="O56" s="589">
        <v>60356.316405730227</v>
      </c>
      <c r="P56" s="589">
        <f t="shared" si="2"/>
        <v>319.91728381259946</v>
      </c>
      <c r="Q56" s="589">
        <v>0</v>
      </c>
      <c r="R56" s="589">
        <v>313.65805638729864</v>
      </c>
      <c r="S56" s="589">
        <v>6.2592274253008</v>
      </c>
      <c r="T56" s="589">
        <v>0</v>
      </c>
      <c r="U56" s="589">
        <v>83795.900658415499</v>
      </c>
      <c r="V56" s="589">
        <v>0</v>
      </c>
      <c r="W56" s="589">
        <v>4524.918801527132</v>
      </c>
      <c r="X56" s="43"/>
    </row>
    <row r="57" spans="1:24" s="92" customFormat="1" ht="12.75" customHeight="1">
      <c r="A57" s="79">
        <v>51</v>
      </c>
      <c r="B57" s="98" t="s">
        <v>219</v>
      </c>
      <c r="C57" s="385" t="s">
        <v>220</v>
      </c>
      <c r="D57" s="589">
        <f t="shared" si="0"/>
        <v>869572.77976906451</v>
      </c>
      <c r="E57" s="589">
        <v>29</v>
      </c>
      <c r="F57" s="589">
        <v>431</v>
      </c>
      <c r="G57" s="589">
        <f t="shared" si="1"/>
        <v>776591.8484986315</v>
      </c>
      <c r="H57" s="589">
        <v>0</v>
      </c>
      <c r="I57" s="589">
        <v>9762.4820213709208</v>
      </c>
      <c r="J57" s="589">
        <v>350423.52965291555</v>
      </c>
      <c r="K57" s="589">
        <v>368600</v>
      </c>
      <c r="L57" s="589">
        <v>5737.0653222860537</v>
      </c>
      <c r="M57" s="589">
        <v>26316</v>
      </c>
      <c r="N57" s="589">
        <v>15752.771502058957</v>
      </c>
      <c r="O57" s="589">
        <v>9505.9166219845338</v>
      </c>
      <c r="P57" s="589">
        <f t="shared" si="2"/>
        <v>5631.9738611362145</v>
      </c>
      <c r="Q57" s="589">
        <v>0</v>
      </c>
      <c r="R57" s="589">
        <v>5631.9738611362145</v>
      </c>
      <c r="S57" s="589">
        <v>0</v>
      </c>
      <c r="T57" s="589">
        <v>0</v>
      </c>
      <c r="U57" s="589">
        <v>75150.380519968152</v>
      </c>
      <c r="V57" s="589">
        <v>0</v>
      </c>
      <c r="W57" s="589">
        <v>2232.6602673441262</v>
      </c>
      <c r="X57" s="43"/>
    </row>
    <row r="58" spans="1:24" s="92" customFormat="1" ht="12.75" customHeight="1">
      <c r="A58" s="79">
        <v>52</v>
      </c>
      <c r="B58" s="98" t="s">
        <v>221</v>
      </c>
      <c r="C58" s="387" t="s">
        <v>365</v>
      </c>
      <c r="D58" s="589">
        <f t="shared" si="0"/>
        <v>78760.596103551885</v>
      </c>
      <c r="E58" s="589">
        <v>29</v>
      </c>
      <c r="F58" s="589">
        <v>431</v>
      </c>
      <c r="G58" s="589">
        <f t="shared" si="1"/>
        <v>32011.901980718994</v>
      </c>
      <c r="H58" s="589">
        <v>0</v>
      </c>
      <c r="I58" s="589">
        <v>40.752382782326762</v>
      </c>
      <c r="J58" s="589">
        <v>29043.868014257743</v>
      </c>
      <c r="K58" s="589">
        <v>0</v>
      </c>
      <c r="L58" s="589">
        <v>505.92180752790614</v>
      </c>
      <c r="M58" s="589">
        <v>0</v>
      </c>
      <c r="N58" s="589">
        <v>2421.3597761510168</v>
      </c>
      <c r="O58" s="589">
        <v>435.04920890155552</v>
      </c>
      <c r="P58" s="589">
        <f t="shared" si="2"/>
        <v>53.447077799040031</v>
      </c>
      <c r="Q58" s="589">
        <v>0</v>
      </c>
      <c r="R58" s="589">
        <v>53.447077799040031</v>
      </c>
      <c r="S58" s="589">
        <v>0</v>
      </c>
      <c r="T58" s="589">
        <v>0</v>
      </c>
      <c r="U58" s="589">
        <v>45723.990012915827</v>
      </c>
      <c r="V58" s="589">
        <v>0</v>
      </c>
      <c r="W58" s="589">
        <v>76.207823216464377</v>
      </c>
      <c r="X58" s="43"/>
    </row>
    <row r="59" spans="1:24" s="92" customFormat="1" ht="12.75" customHeight="1">
      <c r="A59" s="79">
        <v>53</v>
      </c>
      <c r="B59" s="98" t="s">
        <v>222</v>
      </c>
      <c r="C59" s="387" t="s">
        <v>366</v>
      </c>
      <c r="D59" s="589">
        <f t="shared" si="0"/>
        <v>160110.34497947368</v>
      </c>
      <c r="E59" s="589">
        <v>0</v>
      </c>
      <c r="F59" s="589">
        <v>0</v>
      </c>
      <c r="G59" s="589">
        <f t="shared" si="1"/>
        <v>141275.99845403721</v>
      </c>
      <c r="H59" s="589">
        <v>0</v>
      </c>
      <c r="I59" s="589">
        <v>4749.9324977328815</v>
      </c>
      <c r="J59" s="589">
        <v>129675.64892133705</v>
      </c>
      <c r="K59" s="589">
        <v>0</v>
      </c>
      <c r="L59" s="589">
        <v>0</v>
      </c>
      <c r="M59" s="589">
        <v>0</v>
      </c>
      <c r="N59" s="589">
        <v>6850.4170349672731</v>
      </c>
      <c r="O59" s="589">
        <v>0</v>
      </c>
      <c r="P59" s="589">
        <f t="shared" si="2"/>
        <v>3202.2005406676749</v>
      </c>
      <c r="Q59" s="589">
        <v>0</v>
      </c>
      <c r="R59" s="589">
        <v>3202.2005406676749</v>
      </c>
      <c r="S59" s="589">
        <v>0</v>
      </c>
      <c r="T59" s="589">
        <v>0</v>
      </c>
      <c r="U59" s="589">
        <v>15632.145984768809</v>
      </c>
      <c r="V59" s="589">
        <v>0</v>
      </c>
      <c r="W59" s="589">
        <v>0</v>
      </c>
      <c r="X59" s="43"/>
    </row>
    <row r="60" spans="1:24" s="92" customFormat="1" ht="12.75" customHeight="1">
      <c r="A60" s="79">
        <v>54</v>
      </c>
      <c r="B60" s="98">
        <v>50</v>
      </c>
      <c r="C60" s="387" t="s">
        <v>173</v>
      </c>
      <c r="D60" s="589">
        <f t="shared" si="0"/>
        <v>56235.324375288859</v>
      </c>
      <c r="E60" s="589">
        <v>0</v>
      </c>
      <c r="F60" s="589">
        <v>0</v>
      </c>
      <c r="G60" s="589">
        <f t="shared" si="1"/>
        <v>56216.433765489688</v>
      </c>
      <c r="H60" s="589">
        <v>0</v>
      </c>
      <c r="I60" s="589">
        <v>7.835393820566372</v>
      </c>
      <c r="J60" s="589">
        <v>25626.240997648929</v>
      </c>
      <c r="K60" s="589">
        <v>0</v>
      </c>
      <c r="L60" s="589">
        <v>0</v>
      </c>
      <c r="M60" s="589">
        <v>26316</v>
      </c>
      <c r="N60" s="589">
        <v>4266.3573740201928</v>
      </c>
      <c r="O60" s="589">
        <v>0</v>
      </c>
      <c r="P60" s="589">
        <f t="shared" si="2"/>
        <v>18.890609799170061</v>
      </c>
      <c r="Q60" s="589">
        <v>0</v>
      </c>
      <c r="R60" s="589">
        <v>18.890609799170061</v>
      </c>
      <c r="S60" s="589">
        <v>0</v>
      </c>
      <c r="T60" s="589">
        <v>0</v>
      </c>
      <c r="U60" s="589">
        <v>0</v>
      </c>
      <c r="V60" s="589">
        <v>0</v>
      </c>
      <c r="W60" s="589">
        <v>0</v>
      </c>
      <c r="X60" s="43"/>
    </row>
    <row r="61" spans="1:24" s="92" customFormat="1" ht="12.75" customHeight="1">
      <c r="A61" s="79">
        <v>55</v>
      </c>
      <c r="B61" s="98">
        <v>51</v>
      </c>
      <c r="C61" s="387" t="s">
        <v>174</v>
      </c>
      <c r="D61" s="589">
        <f t="shared" si="0"/>
        <v>379081.73624964181</v>
      </c>
      <c r="E61" s="589">
        <v>0</v>
      </c>
      <c r="F61" s="589">
        <v>0</v>
      </c>
      <c r="G61" s="589">
        <f t="shared" si="1"/>
        <v>379055.49419203325</v>
      </c>
      <c r="H61" s="589">
        <v>0</v>
      </c>
      <c r="I61" s="589">
        <v>1173.1303745796408</v>
      </c>
      <c r="J61" s="589">
        <v>9282.3599402426444</v>
      </c>
      <c r="K61" s="589">
        <v>368600</v>
      </c>
      <c r="L61" s="589">
        <v>0</v>
      </c>
      <c r="M61" s="589">
        <v>0</v>
      </c>
      <c r="N61" s="589">
        <v>3.8772109631790789E-3</v>
      </c>
      <c r="O61" s="589">
        <v>0</v>
      </c>
      <c r="P61" s="589">
        <f t="shared" si="2"/>
        <v>26.242057608553026</v>
      </c>
      <c r="Q61" s="589">
        <v>0</v>
      </c>
      <c r="R61" s="589">
        <v>26.242057608553026</v>
      </c>
      <c r="S61" s="589">
        <v>0</v>
      </c>
      <c r="T61" s="589">
        <v>0</v>
      </c>
      <c r="U61" s="589">
        <v>0</v>
      </c>
      <c r="V61" s="589">
        <v>0</v>
      </c>
      <c r="W61" s="589">
        <v>0</v>
      </c>
      <c r="X61" s="43"/>
    </row>
    <row r="62" spans="1:24" s="92" customFormat="1" ht="12.75" customHeight="1">
      <c r="A62" s="79">
        <v>56</v>
      </c>
      <c r="B62" s="98">
        <v>52</v>
      </c>
      <c r="C62" s="387" t="s">
        <v>367</v>
      </c>
      <c r="D62" s="589">
        <f t="shared" si="0"/>
        <v>144801.39632710718</v>
      </c>
      <c r="E62" s="589">
        <v>0</v>
      </c>
      <c r="F62" s="589">
        <v>0</v>
      </c>
      <c r="G62" s="589">
        <f t="shared" si="1"/>
        <v>123381.61057646696</v>
      </c>
      <c r="H62" s="589">
        <v>0</v>
      </c>
      <c r="I62" s="589">
        <v>1313.0444923270095</v>
      </c>
      <c r="J62" s="589">
        <v>116415.23416203668</v>
      </c>
      <c r="K62" s="589">
        <v>0</v>
      </c>
      <c r="L62" s="589">
        <v>3438.8792999116586</v>
      </c>
      <c r="M62" s="589">
        <v>0</v>
      </c>
      <c r="N62" s="589">
        <v>2214.4526221916199</v>
      </c>
      <c r="O62" s="589">
        <v>7001.5613837700339</v>
      </c>
      <c r="P62" s="589">
        <f t="shared" si="2"/>
        <v>1589.7912647606627</v>
      </c>
      <c r="Q62" s="589">
        <v>0</v>
      </c>
      <c r="R62" s="589">
        <v>1589.7912647606627</v>
      </c>
      <c r="S62" s="589">
        <v>0</v>
      </c>
      <c r="T62" s="589">
        <v>0</v>
      </c>
      <c r="U62" s="589">
        <v>10978.678713087897</v>
      </c>
      <c r="V62" s="589">
        <v>0</v>
      </c>
      <c r="W62" s="589">
        <v>1849.7543890216316</v>
      </c>
      <c r="X62" s="43"/>
    </row>
    <row r="63" spans="1:24" s="92" customFormat="1" ht="12.75" customHeight="1">
      <c r="A63" s="79">
        <v>57</v>
      </c>
      <c r="B63" s="98">
        <v>53</v>
      </c>
      <c r="C63" s="387" t="s">
        <v>368</v>
      </c>
      <c r="D63" s="589">
        <f t="shared" si="0"/>
        <v>50583.381734001072</v>
      </c>
      <c r="E63" s="589">
        <v>0</v>
      </c>
      <c r="F63" s="589">
        <v>0</v>
      </c>
      <c r="G63" s="589">
        <f t="shared" si="1"/>
        <v>44650.409529885357</v>
      </c>
      <c r="H63" s="589">
        <v>0</v>
      </c>
      <c r="I63" s="589">
        <v>2477.7868801284949</v>
      </c>
      <c r="J63" s="589">
        <v>40380.177617392488</v>
      </c>
      <c r="K63" s="589">
        <v>0</v>
      </c>
      <c r="L63" s="589">
        <v>1792.264214846489</v>
      </c>
      <c r="M63" s="589">
        <v>0</v>
      </c>
      <c r="N63" s="589">
        <v>0.18081751788997916</v>
      </c>
      <c r="O63" s="589">
        <v>2069.3060293129447</v>
      </c>
      <c r="P63" s="589">
        <f t="shared" si="2"/>
        <v>741.40231050111379</v>
      </c>
      <c r="Q63" s="589">
        <v>0</v>
      </c>
      <c r="R63" s="589">
        <v>741.40231050111379</v>
      </c>
      <c r="S63" s="589">
        <v>0</v>
      </c>
      <c r="T63" s="589">
        <v>0</v>
      </c>
      <c r="U63" s="589">
        <v>2815.5658091956193</v>
      </c>
      <c r="V63" s="589">
        <v>0</v>
      </c>
      <c r="W63" s="589">
        <v>306.69805510603021</v>
      </c>
      <c r="X63" s="43"/>
    </row>
    <row r="64" spans="1:24" s="92" customFormat="1" ht="12.75" customHeight="1">
      <c r="A64" s="79">
        <v>58</v>
      </c>
      <c r="B64" s="98" t="s">
        <v>225</v>
      </c>
      <c r="C64" s="385" t="s">
        <v>369</v>
      </c>
      <c r="D64" s="589">
        <f t="shared" si="0"/>
        <v>104323.28067043445</v>
      </c>
      <c r="E64" s="589">
        <v>980.12409763229812</v>
      </c>
      <c r="F64" s="589">
        <v>500.13392336822244</v>
      </c>
      <c r="G64" s="589">
        <f t="shared" si="1"/>
        <v>30421.132047385439</v>
      </c>
      <c r="H64" s="589">
        <v>0</v>
      </c>
      <c r="I64" s="589">
        <v>2647.2937484589379</v>
      </c>
      <c r="J64" s="589">
        <v>1441.8064604485994</v>
      </c>
      <c r="K64" s="589">
        <v>0</v>
      </c>
      <c r="L64" s="589">
        <v>24673.736087023932</v>
      </c>
      <c r="M64" s="589">
        <v>0</v>
      </c>
      <c r="N64" s="589">
        <v>1658.2957514539708</v>
      </c>
      <c r="O64" s="589">
        <v>30834.156929189943</v>
      </c>
      <c r="P64" s="589">
        <f t="shared" si="2"/>
        <v>9.0160729782338986</v>
      </c>
      <c r="Q64" s="589">
        <v>0</v>
      </c>
      <c r="R64" s="589">
        <v>6.7551036692034563</v>
      </c>
      <c r="S64" s="589">
        <v>2.2609693090304428</v>
      </c>
      <c r="T64" s="589">
        <v>0</v>
      </c>
      <c r="U64" s="589">
        <v>37290.73290564627</v>
      </c>
      <c r="V64" s="589">
        <v>0</v>
      </c>
      <c r="W64" s="589">
        <v>4287.9846942340473</v>
      </c>
      <c r="X64" s="43"/>
    </row>
    <row r="65" spans="1:24" s="92" customFormat="1" ht="12.75" customHeight="1">
      <c r="A65" s="79">
        <v>59</v>
      </c>
      <c r="B65" s="98" t="s">
        <v>674</v>
      </c>
      <c r="C65" s="385" t="s">
        <v>227</v>
      </c>
      <c r="D65" s="589">
        <f t="shared" si="0"/>
        <v>84123.757532183517</v>
      </c>
      <c r="E65" s="589">
        <v>0</v>
      </c>
      <c r="F65" s="589">
        <v>0</v>
      </c>
      <c r="G65" s="589">
        <f t="shared" si="1"/>
        <v>52770.902896598855</v>
      </c>
      <c r="H65" s="589">
        <v>0</v>
      </c>
      <c r="I65" s="589">
        <v>9837.372823619462</v>
      </c>
      <c r="J65" s="589">
        <v>32953.607265062783</v>
      </c>
      <c r="K65" s="589">
        <v>0</v>
      </c>
      <c r="L65" s="589">
        <v>9975.7619671638131</v>
      </c>
      <c r="M65" s="589">
        <v>0</v>
      </c>
      <c r="N65" s="589">
        <v>4.160840752798161</v>
      </c>
      <c r="O65" s="589">
        <v>12230.892160547653</v>
      </c>
      <c r="P65" s="589">
        <f t="shared" si="2"/>
        <v>232.22318187106842</v>
      </c>
      <c r="Q65" s="589">
        <v>0</v>
      </c>
      <c r="R65" s="589">
        <v>224.56531353462296</v>
      </c>
      <c r="S65" s="589">
        <v>7.6578683364454534</v>
      </c>
      <c r="T65" s="589">
        <v>0</v>
      </c>
      <c r="U65" s="589">
        <v>16792.96245452041</v>
      </c>
      <c r="V65" s="589">
        <v>0</v>
      </c>
      <c r="W65" s="589">
        <v>2096.7768386455277</v>
      </c>
      <c r="X65" s="43"/>
    </row>
    <row r="66" spans="1:24" s="92" customFormat="1" ht="12.75" customHeight="1">
      <c r="A66" s="79">
        <v>60</v>
      </c>
      <c r="B66" s="98" t="s">
        <v>675</v>
      </c>
      <c r="C66" s="385" t="s">
        <v>61</v>
      </c>
      <c r="D66" s="589">
        <f t="shared" si="0"/>
        <v>49745.769360004422</v>
      </c>
      <c r="E66" s="589">
        <v>0</v>
      </c>
      <c r="F66" s="589">
        <v>0</v>
      </c>
      <c r="G66" s="589">
        <f t="shared" si="1"/>
        <v>16810.718356133315</v>
      </c>
      <c r="H66" s="589">
        <v>0</v>
      </c>
      <c r="I66" s="589">
        <v>2171.465180063587</v>
      </c>
      <c r="J66" s="589">
        <v>1156.748922068505</v>
      </c>
      <c r="K66" s="589">
        <v>0</v>
      </c>
      <c r="L66" s="589">
        <v>13482.345790435531</v>
      </c>
      <c r="M66" s="589">
        <v>0</v>
      </c>
      <c r="N66" s="589">
        <v>0.1584635656894158</v>
      </c>
      <c r="O66" s="589">
        <v>15026.229803530716</v>
      </c>
      <c r="P66" s="589">
        <f t="shared" si="2"/>
        <v>18.959892354234906</v>
      </c>
      <c r="Q66" s="589">
        <v>0</v>
      </c>
      <c r="R66" s="589">
        <v>13.420106923174014</v>
      </c>
      <c r="S66" s="589">
        <v>5.5397854310608929</v>
      </c>
      <c r="T66" s="589">
        <v>0</v>
      </c>
      <c r="U66" s="589">
        <v>15525.595688790196</v>
      </c>
      <c r="V66" s="589">
        <v>0</v>
      </c>
      <c r="W66" s="589">
        <v>2364.2656191959604</v>
      </c>
      <c r="X66" s="43"/>
    </row>
    <row r="67" spans="1:24" s="92" customFormat="1" ht="12.75" customHeight="1">
      <c r="A67" s="79">
        <v>61</v>
      </c>
      <c r="B67" s="98" t="s">
        <v>676</v>
      </c>
      <c r="C67" s="385" t="s">
        <v>370</v>
      </c>
      <c r="D67" s="589">
        <f t="shared" si="0"/>
        <v>28326.983793125317</v>
      </c>
      <c r="E67" s="589">
        <v>0</v>
      </c>
      <c r="F67" s="589">
        <v>0</v>
      </c>
      <c r="G67" s="589">
        <f t="shared" si="1"/>
        <v>9810.7701605255806</v>
      </c>
      <c r="H67" s="589">
        <v>0</v>
      </c>
      <c r="I67" s="589">
        <v>3808.9909845087991</v>
      </c>
      <c r="J67" s="589">
        <v>3234.1084740710139</v>
      </c>
      <c r="K67" s="589">
        <v>0</v>
      </c>
      <c r="L67" s="589">
        <v>2767.3927392601918</v>
      </c>
      <c r="M67" s="589">
        <v>0</v>
      </c>
      <c r="N67" s="589">
        <v>0.27796268557547299</v>
      </c>
      <c r="O67" s="589">
        <v>2770.1179232158643</v>
      </c>
      <c r="P67" s="589">
        <f t="shared" si="2"/>
        <v>25.20129549578423</v>
      </c>
      <c r="Q67" s="589">
        <v>0</v>
      </c>
      <c r="R67" s="589">
        <v>19.349384360869614</v>
      </c>
      <c r="S67" s="589">
        <v>5.8519111349146149</v>
      </c>
      <c r="T67" s="589">
        <v>0</v>
      </c>
      <c r="U67" s="589">
        <v>15221.975780995277</v>
      </c>
      <c r="V67" s="589">
        <v>0</v>
      </c>
      <c r="W67" s="589">
        <v>498.91863289280798</v>
      </c>
      <c r="X67" s="43"/>
    </row>
    <row r="68" spans="1:24" s="92" customFormat="1" ht="12.75" customHeight="1">
      <c r="A68" s="79">
        <v>62</v>
      </c>
      <c r="B68" s="98" t="s">
        <v>677</v>
      </c>
      <c r="C68" s="385" t="s">
        <v>228</v>
      </c>
      <c r="D68" s="589">
        <f t="shared" si="0"/>
        <v>133945.35484823471</v>
      </c>
      <c r="E68" s="589">
        <v>0</v>
      </c>
      <c r="F68" s="589">
        <v>0</v>
      </c>
      <c r="G68" s="589">
        <f t="shared" si="1"/>
        <v>96641.234326996608</v>
      </c>
      <c r="H68" s="589">
        <v>0</v>
      </c>
      <c r="I68" s="589">
        <v>37456.280757114466</v>
      </c>
      <c r="J68" s="589">
        <v>44695.008502516066</v>
      </c>
      <c r="K68" s="589">
        <v>0</v>
      </c>
      <c r="L68" s="589">
        <v>13895.032192674447</v>
      </c>
      <c r="M68" s="589">
        <v>0</v>
      </c>
      <c r="N68" s="589">
        <v>594.91287469162887</v>
      </c>
      <c r="O68" s="589">
        <v>17603.094137917447</v>
      </c>
      <c r="P68" s="589">
        <f t="shared" si="2"/>
        <v>202.5096401398805</v>
      </c>
      <c r="Q68" s="589">
        <v>0</v>
      </c>
      <c r="R68" s="589">
        <v>196.69794673553676</v>
      </c>
      <c r="S68" s="589">
        <v>5.8116934043437443</v>
      </c>
      <c r="T68" s="589">
        <v>0</v>
      </c>
      <c r="U68" s="589">
        <v>15950.283344229902</v>
      </c>
      <c r="V68" s="589">
        <v>0</v>
      </c>
      <c r="W68" s="589">
        <v>3548.2333989508688</v>
      </c>
      <c r="X68" s="43"/>
    </row>
    <row r="69" spans="1:24" s="92" customFormat="1" ht="12.75" customHeight="1">
      <c r="A69" s="79">
        <v>63</v>
      </c>
      <c r="B69" s="98" t="s">
        <v>678</v>
      </c>
      <c r="C69" s="385" t="s">
        <v>229</v>
      </c>
      <c r="D69" s="589">
        <f t="shared" si="0"/>
        <v>78383.257899497607</v>
      </c>
      <c r="E69" s="589">
        <v>0</v>
      </c>
      <c r="F69" s="589">
        <v>0</v>
      </c>
      <c r="G69" s="589">
        <f t="shared" si="1"/>
        <v>69796.084206794054</v>
      </c>
      <c r="H69" s="589">
        <v>0</v>
      </c>
      <c r="I69" s="589">
        <v>2004.1281512533351</v>
      </c>
      <c r="J69" s="589">
        <v>65164.811294472071</v>
      </c>
      <c r="K69" s="589">
        <v>0</v>
      </c>
      <c r="L69" s="589">
        <v>2626.9985089915476</v>
      </c>
      <c r="M69" s="589">
        <v>0</v>
      </c>
      <c r="N69" s="589">
        <v>0.14625207710530297</v>
      </c>
      <c r="O69" s="589">
        <v>5521.4715737683937</v>
      </c>
      <c r="P69" s="589">
        <f t="shared" si="2"/>
        <v>158.393928122381</v>
      </c>
      <c r="Q69" s="589">
        <v>0</v>
      </c>
      <c r="R69" s="589">
        <v>157.27114426465951</v>
      </c>
      <c r="S69" s="589">
        <v>1.1227838577214981</v>
      </c>
      <c r="T69" s="589">
        <v>0</v>
      </c>
      <c r="U69" s="589">
        <v>2112.6160658268714</v>
      </c>
      <c r="V69" s="589">
        <v>0</v>
      </c>
      <c r="W69" s="589">
        <v>794.69212498590048</v>
      </c>
      <c r="X69" s="43"/>
    </row>
    <row r="70" spans="1:24" s="92" customFormat="1" ht="12.75" customHeight="1">
      <c r="A70" s="79">
        <v>64</v>
      </c>
      <c r="B70" s="98" t="s">
        <v>679</v>
      </c>
      <c r="C70" s="385" t="s">
        <v>371</v>
      </c>
      <c r="D70" s="589">
        <f t="shared" si="0"/>
        <v>163614.86476004444</v>
      </c>
      <c r="E70" s="589">
        <v>2493.8915679264928</v>
      </c>
      <c r="F70" s="589">
        <v>2134.5733173330591</v>
      </c>
      <c r="G70" s="589">
        <f t="shared" si="1"/>
        <v>76625.980449157418</v>
      </c>
      <c r="H70" s="589">
        <v>0</v>
      </c>
      <c r="I70" s="589">
        <v>12327.045594353742</v>
      </c>
      <c r="J70" s="589">
        <v>18490.0685095101</v>
      </c>
      <c r="K70" s="589">
        <v>7264</v>
      </c>
      <c r="L70" s="589">
        <v>36934.321661523398</v>
      </c>
      <c r="M70" s="589">
        <v>188.96</v>
      </c>
      <c r="N70" s="589">
        <v>1421.5846837701697</v>
      </c>
      <c r="O70" s="589">
        <v>30743.086988398063</v>
      </c>
      <c r="P70" s="589">
        <f t="shared" si="2"/>
        <v>39.888751392119048</v>
      </c>
      <c r="Q70" s="589">
        <v>0</v>
      </c>
      <c r="R70" s="589">
        <v>29.179201185505622</v>
      </c>
      <c r="S70" s="589">
        <v>10.709550206613425</v>
      </c>
      <c r="T70" s="589">
        <v>0</v>
      </c>
      <c r="U70" s="589">
        <v>44147.010779092154</v>
      </c>
      <c r="V70" s="589">
        <v>0</v>
      </c>
      <c r="W70" s="589">
        <v>7430.4329067451181</v>
      </c>
      <c r="X70" s="43"/>
    </row>
    <row r="71" spans="1:24" s="92" customFormat="1" ht="12.75" customHeight="1">
      <c r="A71" s="79">
        <v>65</v>
      </c>
      <c r="B71" s="98" t="s">
        <v>231</v>
      </c>
      <c r="C71" s="385" t="s">
        <v>258</v>
      </c>
      <c r="D71" s="589">
        <f t="shared" si="0"/>
        <v>116922.22438883039</v>
      </c>
      <c r="E71" s="589">
        <v>585.71660641921721</v>
      </c>
      <c r="F71" s="589">
        <v>298.87719836499906</v>
      </c>
      <c r="G71" s="589">
        <f t="shared" si="1"/>
        <v>22705.171403850018</v>
      </c>
      <c r="H71" s="589">
        <v>0</v>
      </c>
      <c r="I71" s="589">
        <v>353.44967707465781</v>
      </c>
      <c r="J71" s="589">
        <v>951.66804526561396</v>
      </c>
      <c r="K71" s="589">
        <v>0</v>
      </c>
      <c r="L71" s="589">
        <v>21400.027888374017</v>
      </c>
      <c r="M71" s="589">
        <v>0</v>
      </c>
      <c r="N71" s="589">
        <v>2.5793135729389283E-2</v>
      </c>
      <c r="O71" s="589">
        <v>56876.192867749851</v>
      </c>
      <c r="P71" s="589">
        <f t="shared" si="2"/>
        <v>2.8100780005343289</v>
      </c>
      <c r="Q71" s="589">
        <v>0</v>
      </c>
      <c r="R71" s="589">
        <v>2.8100780005343289</v>
      </c>
      <c r="S71" s="589">
        <v>0</v>
      </c>
      <c r="T71" s="589">
        <v>0</v>
      </c>
      <c r="U71" s="589">
        <v>17891.41686492824</v>
      </c>
      <c r="V71" s="589">
        <v>0</v>
      </c>
      <c r="W71" s="589">
        <v>18562.03936951753</v>
      </c>
      <c r="X71" s="43"/>
    </row>
    <row r="72" spans="1:24" s="92" customFormat="1" ht="12.75" customHeight="1">
      <c r="A72" s="79">
        <v>66</v>
      </c>
      <c r="B72" s="98" t="s">
        <v>232</v>
      </c>
      <c r="C72" s="385" t="s">
        <v>372</v>
      </c>
      <c r="D72" s="589">
        <f>SUM(E72:G72,O72:P72,U72:W72)</f>
        <v>152083.03532426222</v>
      </c>
      <c r="E72" s="589">
        <v>2315.1051153528392</v>
      </c>
      <c r="F72" s="589">
        <v>1181.3428596933022</v>
      </c>
      <c r="G72" s="589">
        <f>SUM(H72:N72)</f>
        <v>28467.587907512268</v>
      </c>
      <c r="H72" s="589">
        <v>0</v>
      </c>
      <c r="I72" s="589">
        <v>2974.4332175306608</v>
      </c>
      <c r="J72" s="589">
        <v>1931.289840613741</v>
      </c>
      <c r="K72" s="589">
        <v>0</v>
      </c>
      <c r="L72" s="589">
        <v>23561.647788878992</v>
      </c>
      <c r="M72" s="589">
        <v>0</v>
      </c>
      <c r="N72" s="589">
        <v>0.21706048887283935</v>
      </c>
      <c r="O72" s="589">
        <v>69091.180566646522</v>
      </c>
      <c r="P72" s="589">
        <f t="shared" ref="P72:P73" si="3">SUM(Q72:T72)</f>
        <v>31.245873273337594</v>
      </c>
      <c r="Q72" s="589">
        <v>0</v>
      </c>
      <c r="R72" s="589">
        <v>20.067551082230345</v>
      </c>
      <c r="S72" s="589">
        <v>11.178322191107247</v>
      </c>
      <c r="T72" s="589">
        <v>0</v>
      </c>
      <c r="U72" s="589">
        <v>32281.31247266131</v>
      </c>
      <c r="V72" s="589">
        <v>0</v>
      </c>
      <c r="W72" s="589">
        <v>18715.260529122643</v>
      </c>
      <c r="X72" s="43"/>
    </row>
    <row r="73" spans="1:24" s="92" customFormat="1" ht="12.75" customHeight="1">
      <c r="A73" s="79">
        <v>67</v>
      </c>
      <c r="B73" s="98" t="s">
        <v>233</v>
      </c>
      <c r="C73" s="385" t="s">
        <v>234</v>
      </c>
      <c r="D73" s="589">
        <f>SUM(E73:G73,O73:P73,U73:W73)</f>
        <v>191915.66353488766</v>
      </c>
      <c r="E73" s="589">
        <v>336.91430555214771</v>
      </c>
      <c r="F73" s="589">
        <v>171.91932519742085</v>
      </c>
      <c r="G73" s="589">
        <f>SUM(H73:N73)</f>
        <v>102915.38779114377</v>
      </c>
      <c r="H73" s="589">
        <v>0</v>
      </c>
      <c r="I73" s="589">
        <v>11894.353620961097</v>
      </c>
      <c r="J73" s="589">
        <v>68226.91993735217</v>
      </c>
      <c r="K73" s="589">
        <v>0</v>
      </c>
      <c r="L73" s="589">
        <v>22793.246237477128</v>
      </c>
      <c r="M73" s="589">
        <v>0</v>
      </c>
      <c r="N73" s="589">
        <v>0.86799535339227329</v>
      </c>
      <c r="O73" s="589">
        <v>40883.587438391165</v>
      </c>
      <c r="P73" s="589">
        <f t="shared" si="3"/>
        <v>789.32604840132308</v>
      </c>
      <c r="Q73" s="589">
        <v>0</v>
      </c>
      <c r="R73" s="589">
        <v>789.32604840132308</v>
      </c>
      <c r="S73" s="589">
        <v>0</v>
      </c>
      <c r="T73" s="589">
        <v>0</v>
      </c>
      <c r="U73" s="589">
        <v>29185.142258524662</v>
      </c>
      <c r="V73" s="589">
        <v>0</v>
      </c>
      <c r="W73" s="589">
        <v>17633.386367677151</v>
      </c>
      <c r="X73" s="43"/>
    </row>
    <row r="74" spans="1:24" s="92" customFormat="1" ht="5.0999999999999996" customHeight="1">
      <c r="A74" s="64"/>
      <c r="B74" s="90"/>
      <c r="C74" s="389"/>
      <c r="D74" s="589"/>
      <c r="E74" s="589"/>
      <c r="F74" s="589"/>
      <c r="G74" s="589"/>
      <c r="H74" s="589"/>
      <c r="I74" s="589"/>
      <c r="J74" s="589"/>
      <c r="K74" s="589"/>
      <c r="L74" s="589"/>
      <c r="M74" s="589"/>
      <c r="N74" s="589"/>
      <c r="O74" s="589"/>
      <c r="P74" s="589"/>
      <c r="Q74" s="589"/>
      <c r="R74" s="595"/>
      <c r="S74" s="596"/>
      <c r="T74" s="596"/>
      <c r="U74" s="597"/>
      <c r="V74" s="597"/>
      <c r="W74" s="597"/>
      <c r="X74" s="222"/>
    </row>
    <row r="75" spans="1:24" s="224" customFormat="1" ht="12.75" customHeight="1">
      <c r="A75" s="64">
        <v>68</v>
      </c>
      <c r="B75" s="80"/>
      <c r="C75" s="320" t="s">
        <v>736</v>
      </c>
      <c r="D75" s="590">
        <f>SUM(E75:G75)+SUM(O75:P75)+SUM(U75:W75)</f>
        <v>18687668.426771555</v>
      </c>
      <c r="E75" s="590">
        <f t="shared" ref="E75:W75" si="4">SUM(E7+E11+E15+E42+E45+E50+E53+E57)+SUM(E64:E73)</f>
        <v>2309334.552091714</v>
      </c>
      <c r="F75" s="590">
        <f t="shared" si="4"/>
        <v>1640209.1911111111</v>
      </c>
      <c r="G75" s="590">
        <f>SUM(H75:N75)</f>
        <v>8713739.3413644154</v>
      </c>
      <c r="H75" s="590">
        <f t="shared" si="4"/>
        <v>4568702</v>
      </c>
      <c r="I75" s="590">
        <f t="shared" si="4"/>
        <v>328143.73358267092</v>
      </c>
      <c r="J75" s="590">
        <f t="shared" si="4"/>
        <v>943608.45409950125</v>
      </c>
      <c r="K75" s="590">
        <f t="shared" si="4"/>
        <v>376022</v>
      </c>
      <c r="L75" s="590">
        <f t="shared" si="4"/>
        <v>541341.12903225806</v>
      </c>
      <c r="M75" s="590">
        <f t="shared" si="4"/>
        <v>452654.00000000006</v>
      </c>
      <c r="N75" s="590">
        <f t="shared" si="4"/>
        <v>1503268.0246499858</v>
      </c>
      <c r="O75" s="590">
        <f t="shared" si="4"/>
        <v>2192847.0780000002</v>
      </c>
      <c r="P75" s="590">
        <f t="shared" si="4"/>
        <v>312009.66420431342</v>
      </c>
      <c r="Q75" s="590">
        <f t="shared" si="4"/>
        <v>126868</v>
      </c>
      <c r="R75" s="590">
        <f t="shared" si="4"/>
        <v>125637.66399312165</v>
      </c>
      <c r="S75" s="590">
        <f t="shared" si="4"/>
        <v>3042.0002111917638</v>
      </c>
      <c r="T75" s="590">
        <f t="shared" si="4"/>
        <v>56462</v>
      </c>
      <c r="U75" s="590">
        <f t="shared" si="4"/>
        <v>1526950.6000000003</v>
      </c>
      <c r="V75" s="590">
        <f t="shared" si="4"/>
        <v>1851148</v>
      </c>
      <c r="W75" s="590">
        <f t="shared" si="4"/>
        <v>141430</v>
      </c>
      <c r="X75" s="93"/>
    </row>
    <row r="76" spans="1:24" s="92" customFormat="1" ht="12.75" customHeight="1">
      <c r="A76" s="64">
        <v>69</v>
      </c>
      <c r="B76" s="52"/>
      <c r="C76" s="384" t="s">
        <v>37</v>
      </c>
      <c r="D76" s="589">
        <f>SUM(E76:G76,O76:P76,U76:W76)</f>
        <v>3903781.0607265113</v>
      </c>
      <c r="E76" s="589">
        <v>28252</v>
      </c>
      <c r="F76" s="589">
        <v>20114</v>
      </c>
      <c r="G76" s="589">
        <f>SUM(H76:N76)</f>
        <v>2133180.7247196329</v>
      </c>
      <c r="H76" s="589">
        <v>0</v>
      </c>
      <c r="I76" s="589">
        <v>1125723.3651378909</v>
      </c>
      <c r="J76" s="589">
        <v>258576.51326398566</v>
      </c>
      <c r="K76" s="589">
        <v>0</v>
      </c>
      <c r="L76" s="589">
        <v>712138.87096774194</v>
      </c>
      <c r="M76" s="589">
        <v>0</v>
      </c>
      <c r="N76" s="589">
        <v>36741.975350014407</v>
      </c>
      <c r="O76" s="589">
        <v>947732</v>
      </c>
      <c r="P76" s="596">
        <v>173302.33600687832</v>
      </c>
      <c r="Q76" s="589">
        <v>0</v>
      </c>
      <c r="R76" s="589">
        <v>167089.33600687832</v>
      </c>
      <c r="S76" s="589">
        <v>6213</v>
      </c>
      <c r="T76" s="589">
        <v>0</v>
      </c>
      <c r="U76" s="589">
        <v>469800</v>
      </c>
      <c r="V76" s="589">
        <v>0</v>
      </c>
      <c r="W76" s="589">
        <v>131400</v>
      </c>
      <c r="X76" s="43"/>
    </row>
    <row r="77" spans="1:24" s="224" customFormat="1" ht="12.75" customHeight="1">
      <c r="A77" s="64">
        <v>70</v>
      </c>
      <c r="B77" s="78"/>
      <c r="C77" s="320" t="s">
        <v>1008</v>
      </c>
      <c r="D77" s="590">
        <f>SUM(D75:D76)</f>
        <v>22591449.487498067</v>
      </c>
      <c r="E77" s="590">
        <f t="shared" ref="E77:W77" si="5">SUM(E75:E76)</f>
        <v>2337586.552091714</v>
      </c>
      <c r="F77" s="590">
        <f t="shared" si="5"/>
        <v>1660323.1911111111</v>
      </c>
      <c r="G77" s="590">
        <f t="shared" si="5"/>
        <v>10846920.066084048</v>
      </c>
      <c r="H77" s="590">
        <f t="shared" si="5"/>
        <v>4568702</v>
      </c>
      <c r="I77" s="590">
        <f t="shared" si="5"/>
        <v>1453867.0987205617</v>
      </c>
      <c r="J77" s="590">
        <f t="shared" si="5"/>
        <v>1202184.967363487</v>
      </c>
      <c r="K77" s="590">
        <f t="shared" si="5"/>
        <v>376022</v>
      </c>
      <c r="L77" s="590">
        <f t="shared" si="5"/>
        <v>1253480</v>
      </c>
      <c r="M77" s="590">
        <f t="shared" si="5"/>
        <v>452654.00000000006</v>
      </c>
      <c r="N77" s="590">
        <f t="shared" si="5"/>
        <v>1540010.0000000002</v>
      </c>
      <c r="O77" s="590">
        <f t="shared" si="5"/>
        <v>3140579.0780000002</v>
      </c>
      <c r="P77" s="590">
        <f t="shared" si="5"/>
        <v>485312.00021119171</v>
      </c>
      <c r="Q77" s="590">
        <f t="shared" si="5"/>
        <v>126868</v>
      </c>
      <c r="R77" s="590">
        <f t="shared" si="5"/>
        <v>292727</v>
      </c>
      <c r="S77" s="590">
        <f t="shared" si="5"/>
        <v>9255.0002111917638</v>
      </c>
      <c r="T77" s="590">
        <f t="shared" si="5"/>
        <v>56462</v>
      </c>
      <c r="U77" s="590">
        <f t="shared" si="5"/>
        <v>1996750.6000000003</v>
      </c>
      <c r="V77" s="590">
        <f t="shared" si="5"/>
        <v>1851148</v>
      </c>
      <c r="W77" s="590">
        <f t="shared" si="5"/>
        <v>272830</v>
      </c>
      <c r="X77" s="93"/>
    </row>
    <row r="78" spans="1:24" s="92" customFormat="1" ht="12.75" customHeight="1">
      <c r="A78" s="64">
        <v>71</v>
      </c>
      <c r="B78" s="225" t="s">
        <v>683</v>
      </c>
      <c r="C78" s="384" t="s">
        <v>663</v>
      </c>
      <c r="D78" s="589">
        <f t="shared" ref="D78:D83" si="6">SUM(E78:G78,O78:P78,U78:W78)</f>
        <v>170832.06400000001</v>
      </c>
      <c r="E78" s="597">
        <v>0</v>
      </c>
      <c r="F78" s="597">
        <v>0</v>
      </c>
      <c r="G78" s="589">
        <f>SUM(H78:N78)</f>
        <v>0</v>
      </c>
      <c r="H78" s="597">
        <v>0</v>
      </c>
      <c r="I78" s="597">
        <v>0</v>
      </c>
      <c r="J78" s="597">
        <v>0</v>
      </c>
      <c r="K78" s="597">
        <v>0</v>
      </c>
      <c r="L78" s="597">
        <v>0</v>
      </c>
      <c r="M78" s="597">
        <v>0</v>
      </c>
      <c r="N78" s="597">
        <v>0</v>
      </c>
      <c r="O78" s="597">
        <v>45402.063999999998</v>
      </c>
      <c r="P78" s="596">
        <v>0</v>
      </c>
      <c r="Q78" s="597">
        <v>0</v>
      </c>
      <c r="R78" s="597">
        <v>0</v>
      </c>
      <c r="S78" s="597">
        <v>0</v>
      </c>
      <c r="T78" s="597">
        <v>0</v>
      </c>
      <c r="U78" s="597">
        <v>84776</v>
      </c>
      <c r="V78" s="597">
        <v>0</v>
      </c>
      <c r="W78" s="597">
        <v>40654</v>
      </c>
      <c r="X78" s="222"/>
    </row>
    <row r="79" spans="1:24" s="92" customFormat="1" ht="12.75" customHeight="1">
      <c r="A79" s="64">
        <v>72</v>
      </c>
      <c r="B79" s="225" t="s">
        <v>683</v>
      </c>
      <c r="C79" s="384" t="s">
        <v>664</v>
      </c>
      <c r="D79" s="589">
        <f t="shared" si="6"/>
        <v>-239086</v>
      </c>
      <c r="E79" s="597">
        <v>-103148</v>
      </c>
      <c r="F79" s="597">
        <v>-5679</v>
      </c>
      <c r="G79" s="589">
        <f>SUM(H79:N79)</f>
        <v>-152011</v>
      </c>
      <c r="H79" s="597">
        <v>-145095</v>
      </c>
      <c r="I79" s="597">
        <v>55830</v>
      </c>
      <c r="J79" s="597">
        <v>-39533</v>
      </c>
      <c r="K79" s="597">
        <v>-2902</v>
      </c>
      <c r="L79" s="597">
        <v>-31933</v>
      </c>
      <c r="M79" s="597">
        <v>13014</v>
      </c>
      <c r="N79" s="597">
        <v>-1392</v>
      </c>
      <c r="O79" s="597">
        <v>21752</v>
      </c>
      <c r="P79" s="596">
        <v>0</v>
      </c>
      <c r="Q79" s="597">
        <v>0</v>
      </c>
      <c r="R79" s="597">
        <v>0</v>
      </c>
      <c r="S79" s="597">
        <v>0</v>
      </c>
      <c r="T79" s="597">
        <v>0</v>
      </c>
      <c r="U79" s="597">
        <v>0</v>
      </c>
      <c r="V79" s="597">
        <v>0</v>
      </c>
      <c r="W79" s="597">
        <v>0</v>
      </c>
      <c r="X79" s="222"/>
    </row>
    <row r="80" spans="1:24" s="92" customFormat="1" ht="12.75" customHeight="1">
      <c r="A80" s="64">
        <v>73</v>
      </c>
      <c r="B80" s="225" t="s">
        <v>683</v>
      </c>
      <c r="C80" s="384" t="s">
        <v>62</v>
      </c>
      <c r="D80" s="589">
        <f t="shared" si="6"/>
        <v>1788301.2597706735</v>
      </c>
      <c r="E80" s="597">
        <v>47714</v>
      </c>
      <c r="F80" s="597">
        <v>13144</v>
      </c>
      <c r="G80" s="589">
        <f>SUM(H80:N80)</f>
        <v>1268640.6437706735</v>
      </c>
      <c r="H80" s="597">
        <v>137632</v>
      </c>
      <c r="I80" s="597">
        <v>219588.54160425006</v>
      </c>
      <c r="J80" s="597">
        <v>323365.10216642346</v>
      </c>
      <c r="K80" s="597">
        <v>127990</v>
      </c>
      <c r="L80" s="597">
        <v>59376</v>
      </c>
      <c r="M80" s="597">
        <v>241483</v>
      </c>
      <c r="N80" s="597">
        <v>159206</v>
      </c>
      <c r="O80" s="597">
        <v>307325.61599999998</v>
      </c>
      <c r="P80" s="596">
        <v>0</v>
      </c>
      <c r="Q80" s="597">
        <v>0</v>
      </c>
      <c r="R80" s="597">
        <v>0</v>
      </c>
      <c r="S80" s="597">
        <v>0</v>
      </c>
      <c r="T80" s="597">
        <v>0</v>
      </c>
      <c r="U80" s="597">
        <v>151477</v>
      </c>
      <c r="V80" s="597">
        <v>0</v>
      </c>
      <c r="W80" s="597">
        <v>0</v>
      </c>
      <c r="X80" s="222"/>
    </row>
    <row r="81" spans="1:24" s="92" customFormat="1" ht="12.75" customHeight="1">
      <c r="A81" s="64">
        <v>74</v>
      </c>
      <c r="B81" s="225" t="s">
        <v>683</v>
      </c>
      <c r="C81" s="384" t="s">
        <v>665</v>
      </c>
      <c r="D81" s="589">
        <f t="shared" si="6"/>
        <v>52406.447908286413</v>
      </c>
      <c r="E81" s="597">
        <v>-17239.552091713587</v>
      </c>
      <c r="F81" s="597">
        <v>1405</v>
      </c>
      <c r="G81" s="589">
        <f>SUM(H81:N81)</f>
        <v>0</v>
      </c>
      <c r="H81" s="597">
        <v>0</v>
      </c>
      <c r="I81" s="597">
        <v>0</v>
      </c>
      <c r="J81" s="597">
        <v>0</v>
      </c>
      <c r="K81" s="597">
        <v>0</v>
      </c>
      <c r="L81" s="597">
        <v>0</v>
      </c>
      <c r="M81" s="597">
        <v>0</v>
      </c>
      <c r="N81" s="597">
        <v>0</v>
      </c>
      <c r="O81" s="597">
        <v>68240</v>
      </c>
      <c r="P81" s="596">
        <v>0</v>
      </c>
      <c r="Q81" s="597">
        <v>0</v>
      </c>
      <c r="R81" s="597">
        <v>0</v>
      </c>
      <c r="S81" s="597">
        <v>0</v>
      </c>
      <c r="T81" s="597">
        <v>0</v>
      </c>
      <c r="U81" s="597">
        <v>1</v>
      </c>
      <c r="V81" s="597">
        <v>0</v>
      </c>
      <c r="W81" s="597">
        <v>0</v>
      </c>
      <c r="X81" s="222"/>
    </row>
    <row r="82" spans="1:24" s="92" customFormat="1" ht="12.75" customHeight="1">
      <c r="A82" s="64">
        <v>75</v>
      </c>
      <c r="B82" s="226" t="s">
        <v>684</v>
      </c>
      <c r="C82" s="320" t="s">
        <v>245</v>
      </c>
      <c r="D82" s="598">
        <f>SUM(D77:D81)</f>
        <v>24363903.259177025</v>
      </c>
      <c r="E82" s="598">
        <f t="shared" ref="E82:W82" si="7">SUM(E77:E81)</f>
        <v>2264913.0000000005</v>
      </c>
      <c r="F82" s="598">
        <f t="shared" si="7"/>
        <v>1669193.1911111111</v>
      </c>
      <c r="G82" s="598">
        <f t="shared" si="7"/>
        <v>11963549.709854722</v>
      </c>
      <c r="H82" s="598">
        <f t="shared" si="7"/>
        <v>4561239</v>
      </c>
      <c r="I82" s="598">
        <f t="shared" si="7"/>
        <v>1729285.6403248117</v>
      </c>
      <c r="J82" s="598">
        <f t="shared" si="7"/>
        <v>1486017.0695299106</v>
      </c>
      <c r="K82" s="598">
        <f t="shared" si="7"/>
        <v>501110</v>
      </c>
      <c r="L82" s="598">
        <f t="shared" si="7"/>
        <v>1280923</v>
      </c>
      <c r="M82" s="598">
        <f t="shared" si="7"/>
        <v>707151</v>
      </c>
      <c r="N82" s="598">
        <f t="shared" si="7"/>
        <v>1697824.0000000002</v>
      </c>
      <c r="O82" s="598">
        <f t="shared" si="7"/>
        <v>3583298.7579999999</v>
      </c>
      <c r="P82" s="598">
        <f t="shared" si="7"/>
        <v>485312.00021119171</v>
      </c>
      <c r="Q82" s="598">
        <f t="shared" si="7"/>
        <v>126868</v>
      </c>
      <c r="R82" s="598">
        <f t="shared" si="7"/>
        <v>292727</v>
      </c>
      <c r="S82" s="598">
        <f t="shared" si="7"/>
        <v>9255.0002111917638</v>
      </c>
      <c r="T82" s="598">
        <f t="shared" si="7"/>
        <v>56462</v>
      </c>
      <c r="U82" s="598">
        <f t="shared" si="7"/>
        <v>2233004.6000000006</v>
      </c>
      <c r="V82" s="598">
        <f t="shared" si="7"/>
        <v>1851148</v>
      </c>
      <c r="W82" s="598">
        <f t="shared" si="7"/>
        <v>313484</v>
      </c>
      <c r="X82" s="222"/>
    </row>
    <row r="83" spans="1:24" s="92" customFormat="1" ht="12.75" customHeight="1">
      <c r="A83" s="64">
        <v>76</v>
      </c>
      <c r="C83" s="369" t="s">
        <v>666</v>
      </c>
      <c r="D83" s="589">
        <f t="shared" si="6"/>
        <v>12099262.757999999</v>
      </c>
      <c r="E83" s="597">
        <v>1310782</v>
      </c>
      <c r="F83" s="597">
        <v>1639192</v>
      </c>
      <c r="G83" s="597">
        <v>5372370</v>
      </c>
      <c r="H83" s="597">
        <v>131271</v>
      </c>
      <c r="I83" s="597">
        <v>1310915</v>
      </c>
      <c r="J83" s="597">
        <v>1114470</v>
      </c>
      <c r="K83" s="597">
        <v>185360</v>
      </c>
      <c r="L83" s="597">
        <v>880361</v>
      </c>
      <c r="M83" s="597">
        <v>546176</v>
      </c>
      <c r="N83" s="597">
        <v>1203817</v>
      </c>
      <c r="O83" s="597">
        <v>907599.75800000003</v>
      </c>
      <c r="P83" s="597">
        <v>485312</v>
      </c>
      <c r="Q83" s="597">
        <v>126868</v>
      </c>
      <c r="R83" s="597">
        <v>292727</v>
      </c>
      <c r="S83" s="597">
        <v>9255</v>
      </c>
      <c r="T83" s="597">
        <v>56462</v>
      </c>
      <c r="U83" s="597">
        <v>2070523</v>
      </c>
      <c r="V83" s="597">
        <v>0</v>
      </c>
      <c r="W83" s="597">
        <v>313484</v>
      </c>
      <c r="X83" s="222"/>
    </row>
    <row r="84" spans="1:24" s="92" customFormat="1" ht="12.75" customHeight="1">
      <c r="A84" s="64">
        <v>77</v>
      </c>
      <c r="B84" s="225"/>
      <c r="C84" s="369" t="s">
        <v>63</v>
      </c>
      <c r="D84" s="599">
        <f>D82-D83</f>
        <v>12264640.501177026</v>
      </c>
      <c r="E84" s="599">
        <v>954131</v>
      </c>
      <c r="F84" s="599">
        <v>30001.191111111315</v>
      </c>
      <c r="G84" s="599">
        <v>6591179.709854722</v>
      </c>
      <c r="H84" s="599">
        <v>4429968</v>
      </c>
      <c r="I84" s="599">
        <v>418370.64032481168</v>
      </c>
      <c r="J84" s="599">
        <v>371547.06952991011</v>
      </c>
      <c r="K84" s="599">
        <v>315750</v>
      </c>
      <c r="L84" s="599">
        <v>400562</v>
      </c>
      <c r="M84" s="599">
        <v>160975</v>
      </c>
      <c r="N84" s="599">
        <v>494007</v>
      </c>
      <c r="O84" s="599">
        <v>2675699</v>
      </c>
      <c r="P84" s="599">
        <v>2.1119171287864447E-4</v>
      </c>
      <c r="Q84" s="599">
        <v>0</v>
      </c>
      <c r="R84" s="599">
        <v>0</v>
      </c>
      <c r="S84" s="599">
        <v>2.1119176381034777E-4</v>
      </c>
      <c r="T84" s="599">
        <v>0</v>
      </c>
      <c r="U84" s="599">
        <v>162481.60000000001</v>
      </c>
      <c r="V84" s="599">
        <v>1851148</v>
      </c>
      <c r="W84" s="599">
        <v>0</v>
      </c>
      <c r="X84" s="222"/>
    </row>
    <row r="85" spans="1:24" ht="12.75" customHeight="1">
      <c r="B85" s="51" t="s">
        <v>754</v>
      </c>
    </row>
    <row r="86" spans="1:24" ht="12.75" customHeight="1">
      <c r="B86" s="15" t="s">
        <v>387</v>
      </c>
    </row>
    <row r="87" spans="1:24" ht="12.75" customHeight="1">
      <c r="B87" s="15" t="s">
        <v>14</v>
      </c>
    </row>
    <row r="88" spans="1:24" ht="12.75" customHeight="1">
      <c r="B88" s="31" t="s">
        <v>1009</v>
      </c>
    </row>
    <row r="89" spans="1:24" ht="12.75" customHeight="1">
      <c r="B89" s="31" t="s">
        <v>1010</v>
      </c>
    </row>
    <row r="90" spans="1:24" ht="12.75" customHeight="1"/>
  </sheetData>
  <mergeCells count="12">
    <mergeCell ref="A4:A5"/>
    <mergeCell ref="W4:W5"/>
    <mergeCell ref="B4:B5"/>
    <mergeCell ref="C4:C5"/>
    <mergeCell ref="U4:U5"/>
    <mergeCell ref="V4:V5"/>
    <mergeCell ref="O4:O5"/>
    <mergeCell ref="P4:T4"/>
    <mergeCell ref="D4:D5"/>
    <mergeCell ref="E4:E5"/>
    <mergeCell ref="F4:F5"/>
    <mergeCell ref="G4:N4"/>
  </mergeCells>
  <phoneticPr fontId="0" type="noConversion"/>
  <pageMargins left="0.59055118110236227" right="0.39370078740157483" top="0.59055118110236227" bottom="0.39370078740157483" header="0.11811023622047245" footer="0.11811023622047245"/>
  <pageSetup paperSize="9" scale="65" fitToWidth="2" orientation="portrait" r:id="rId1"/>
  <headerFooter alignWithMargins="0">
    <oddHeader>&amp;R&amp;"MetaNormalLF-Roman,Standard"Teil 2</oddHeader>
    <oddFooter>&amp;L&amp;"MetaNormalLF-Roman,Standard"Statistisches Bundesamt, Umweltnutzung und Wirtschaft, Tabellenband, 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35</vt:i4>
      </vt:variant>
      <vt:variant>
        <vt:lpstr>Benannte Bereiche</vt:lpstr>
      </vt:variant>
      <vt:variant>
        <vt:i4>4</vt:i4>
      </vt:variant>
    </vt:vector>
  </HeadingPairs>
  <TitlesOfParts>
    <vt:vector size="39" baseType="lpstr">
      <vt:lpstr>Titel</vt:lpstr>
      <vt:lpstr>Inhalt</vt:lpstr>
      <vt:lpstr>Einführung</vt:lpstr>
      <vt:lpstr>Glossar</vt:lpstr>
      <vt:lpstr>3.1.1</vt:lpstr>
      <vt:lpstr>3.1.2</vt:lpstr>
      <vt:lpstr>3.2.1</vt:lpstr>
      <vt:lpstr>3.2.2</vt:lpstr>
      <vt:lpstr>3.2.3.1</vt:lpstr>
      <vt:lpstr>3.2.3.2</vt:lpstr>
      <vt:lpstr>3.2.3.3</vt:lpstr>
      <vt:lpstr>3.2.4</vt:lpstr>
      <vt:lpstr>3.2.5</vt:lpstr>
      <vt:lpstr>3.2.6</vt:lpstr>
      <vt:lpstr>3.3.1</vt:lpstr>
      <vt:lpstr>3.3.2</vt:lpstr>
      <vt:lpstr>3.3.3.1</vt:lpstr>
      <vt:lpstr>3.3.3.2</vt:lpstr>
      <vt:lpstr>3.3.4</vt:lpstr>
      <vt:lpstr>3.3.5</vt:lpstr>
      <vt:lpstr>3.3.6.1</vt:lpstr>
      <vt:lpstr>3.3.6.2</vt:lpstr>
      <vt:lpstr>3.3.6.3</vt:lpstr>
      <vt:lpstr>3.3.6.4</vt:lpstr>
      <vt:lpstr>3.3.6.5</vt:lpstr>
      <vt:lpstr>3.3.6.6</vt:lpstr>
      <vt:lpstr>3.3.6.7</vt:lpstr>
      <vt:lpstr>3.4.1</vt:lpstr>
      <vt:lpstr>3.4.2</vt:lpstr>
      <vt:lpstr>3.4.3</vt:lpstr>
      <vt:lpstr>3.5.1</vt:lpstr>
      <vt:lpstr>3.5.2.1</vt:lpstr>
      <vt:lpstr>3.5.2.2</vt:lpstr>
      <vt:lpstr>3.5.2.3</vt:lpstr>
      <vt:lpstr>3.5.3</vt:lpstr>
      <vt:lpstr>'3.3.3.1'!Drucktitel</vt:lpstr>
      <vt:lpstr>'3.3.3.1'!Print_Titles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Tabellen zu den Umweltökonomischen Gesamtrechnungen - Teil 2: Energie - 2014</dc:title>
  <dc:creator>Statistisches Bundesamt</dc:creator>
  <cp:keywords>Aufkommen; Verwendung; Primärenergie; Energieträger; Produktionsbereiche; Raumwärme; Wirtschaftsbereiche; Energieverbrauch; kumuliert; emissionsrelevant</cp:keywords>
  <cp:lastModifiedBy>Haas-Helfrich, Daniela</cp:lastModifiedBy>
  <cp:lastPrinted>2014-12-10T11:36:23Z</cp:lastPrinted>
  <dcterms:created xsi:type="dcterms:W3CDTF">1999-10-22T05:57:59Z</dcterms:created>
  <dcterms:modified xsi:type="dcterms:W3CDTF">2014-12-10T11:37:05Z</dcterms:modified>
</cp:coreProperties>
</file>